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ata 2018\DIT 1\Ringkasan APBD\PPID-upload\"/>
    </mc:Choice>
  </mc:AlternateContent>
  <bookViews>
    <workbookView xWindow="0" yWindow="0" windowWidth="28800" windowHeight="12285"/>
  </bookViews>
  <sheets>
    <sheet name="Ringkasan APBD 2016 (All)" sheetId="1" r:id="rId1"/>
  </sheets>
  <definedNames>
    <definedName name="_xlnm._FilterDatabase" localSheetId="0" hidden="1">'Ringkasan APBD 2016 (All)'!$A$4:$BJ$680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694" i="1" l="1"/>
  <c r="AY690" i="1"/>
  <c r="AZ683" i="1"/>
  <c r="AY683" i="1"/>
  <c r="AU683" i="1"/>
  <c r="AT683" i="1"/>
  <c r="AS683" i="1"/>
  <c r="AR683" i="1"/>
  <c r="AP683" i="1"/>
  <c r="AO683" i="1"/>
  <c r="AN683" i="1"/>
  <c r="AM683" i="1"/>
  <c r="AL683" i="1"/>
  <c r="AK683" i="1"/>
  <c r="AI683" i="1"/>
  <c r="AH683" i="1"/>
  <c r="AG683" i="1"/>
  <c r="AE683" i="1"/>
  <c r="AD683" i="1"/>
  <c r="AC683" i="1"/>
  <c r="AB683" i="1"/>
  <c r="AA683" i="1"/>
  <c r="Z683" i="1"/>
  <c r="Y683" i="1"/>
  <c r="X683" i="1"/>
  <c r="U683" i="1"/>
  <c r="T683" i="1"/>
  <c r="S683" i="1"/>
  <c r="R683" i="1"/>
  <c r="Q683" i="1"/>
  <c r="O683" i="1"/>
  <c r="N683" i="1"/>
  <c r="M683" i="1"/>
  <c r="K683" i="1"/>
  <c r="J683" i="1"/>
  <c r="I683" i="1"/>
  <c r="H683" i="1"/>
  <c r="AZ680" i="1"/>
  <c r="AN680" i="1"/>
  <c r="AJ680" i="1"/>
  <c r="X680" i="1"/>
  <c r="T680" i="1"/>
  <c r="AY679" i="1"/>
  <c r="AY680" i="1" s="1"/>
  <c r="AU679" i="1"/>
  <c r="AU680" i="1" s="1"/>
  <c r="AT679" i="1"/>
  <c r="AT680" i="1" s="1"/>
  <c r="AM679" i="1"/>
  <c r="AM680" i="1" s="1"/>
  <c r="AL679" i="1"/>
  <c r="AL680" i="1" s="1"/>
  <c r="AI679" i="1"/>
  <c r="AI680" i="1" s="1"/>
  <c r="AE679" i="1"/>
  <c r="AE680" i="1" s="1"/>
  <c r="AA679" i="1"/>
  <c r="AA680" i="1" s="1"/>
  <c r="S679" i="1"/>
  <c r="S680" i="1" s="1"/>
  <c r="K679" i="1"/>
  <c r="K680" i="1" s="1"/>
  <c r="AZ678" i="1"/>
  <c r="AY678" i="1"/>
  <c r="AU678" i="1"/>
  <c r="AT678" i="1"/>
  <c r="AS678" i="1"/>
  <c r="AR678" i="1"/>
  <c r="AP678" i="1"/>
  <c r="AP679" i="1" s="1"/>
  <c r="AP680" i="1" s="1"/>
  <c r="AO678" i="1"/>
  <c r="AN678" i="1"/>
  <c r="AM678" i="1"/>
  <c r="AL678" i="1"/>
  <c r="AK678" i="1"/>
  <c r="AI678" i="1"/>
  <c r="AH678" i="1"/>
  <c r="AH679" i="1" s="1"/>
  <c r="AH680" i="1" s="1"/>
  <c r="AG678" i="1"/>
  <c r="AE678" i="1"/>
  <c r="AD678" i="1"/>
  <c r="AD679" i="1" s="1"/>
  <c r="AD680" i="1" s="1"/>
  <c r="AC678" i="1"/>
  <c r="AB678" i="1"/>
  <c r="AA678" i="1"/>
  <c r="Z678" i="1"/>
  <c r="Z679" i="1" s="1"/>
  <c r="Z680" i="1" s="1"/>
  <c r="Y678" i="1"/>
  <c r="X678" i="1"/>
  <c r="U678" i="1"/>
  <c r="T678" i="1"/>
  <c r="S678" i="1"/>
  <c r="R678" i="1"/>
  <c r="R679" i="1" s="1"/>
  <c r="R680" i="1" s="1"/>
  <c r="Q678" i="1"/>
  <c r="O678" i="1"/>
  <c r="N678" i="1"/>
  <c r="N679" i="1" s="1"/>
  <c r="N680" i="1" s="1"/>
  <c r="M678" i="1"/>
  <c r="K678" i="1"/>
  <c r="J678" i="1"/>
  <c r="J679" i="1" s="1"/>
  <c r="J680" i="1" s="1"/>
  <c r="I678" i="1"/>
  <c r="H678" i="1"/>
  <c r="AZ677" i="1"/>
  <c r="AZ679" i="1" s="1"/>
  <c r="AY677" i="1"/>
  <c r="AU677" i="1"/>
  <c r="AT677" i="1"/>
  <c r="AS677" i="1"/>
  <c r="AR677" i="1"/>
  <c r="AR679" i="1" s="1"/>
  <c r="AR680" i="1" s="1"/>
  <c r="AP677" i="1"/>
  <c r="AO677" i="1"/>
  <c r="AO679" i="1" s="1"/>
  <c r="AO680" i="1" s="1"/>
  <c r="AN677" i="1"/>
  <c r="AN679" i="1" s="1"/>
  <c r="AM677" i="1"/>
  <c r="AL677" i="1"/>
  <c r="AK677" i="1"/>
  <c r="AK679" i="1" s="1"/>
  <c r="AK680" i="1" s="1"/>
  <c r="AI677" i="1"/>
  <c r="AH677" i="1"/>
  <c r="AG677" i="1"/>
  <c r="AG679" i="1" s="1"/>
  <c r="AG680" i="1" s="1"/>
  <c r="AE677" i="1"/>
  <c r="AD677" i="1"/>
  <c r="AC677" i="1"/>
  <c r="AB677" i="1"/>
  <c r="AB679" i="1" s="1"/>
  <c r="AB680" i="1" s="1"/>
  <c r="AA677" i="1"/>
  <c r="Z677" i="1"/>
  <c r="Y677" i="1"/>
  <c r="Y679" i="1" s="1"/>
  <c r="Y680" i="1" s="1"/>
  <c r="X677" i="1"/>
  <c r="X679" i="1" s="1"/>
  <c r="U677" i="1"/>
  <c r="U679" i="1" s="1"/>
  <c r="U680" i="1" s="1"/>
  <c r="S677" i="1"/>
  <c r="R677" i="1"/>
  <c r="Q677" i="1"/>
  <c r="Q679" i="1" s="1"/>
  <c r="Q680" i="1" s="1"/>
  <c r="N677" i="1"/>
  <c r="M677" i="1"/>
  <c r="M679" i="1" s="1"/>
  <c r="M680" i="1" s="1"/>
  <c r="K677" i="1"/>
  <c r="J677" i="1"/>
  <c r="I677" i="1"/>
  <c r="I679" i="1" s="1"/>
  <c r="I680" i="1" s="1"/>
  <c r="H677" i="1"/>
  <c r="H679" i="1" s="1"/>
  <c r="H680" i="1" s="1"/>
  <c r="AW676" i="1"/>
  <c r="AQ676" i="1"/>
  <c r="AQ678" i="1" s="1"/>
  <c r="AJ676" i="1"/>
  <c r="AJ678" i="1" s="1"/>
  <c r="AF676" i="1"/>
  <c r="AF678" i="1" s="1"/>
  <c r="W676" i="1"/>
  <c r="W678" i="1" s="1"/>
  <c r="P676" i="1"/>
  <c r="P678" i="1" s="1"/>
  <c r="L676" i="1"/>
  <c r="L678" i="1" s="1"/>
  <c r="G676" i="1"/>
  <c r="G678" i="1" s="1"/>
  <c r="B676" i="1"/>
  <c r="AQ675" i="1"/>
  <c r="AJ675" i="1"/>
  <c r="AF675" i="1"/>
  <c r="W675" i="1"/>
  <c r="V675" i="1" s="1"/>
  <c r="P675" i="1"/>
  <c r="L675" i="1"/>
  <c r="G675" i="1"/>
  <c r="F675" i="1" s="1"/>
  <c r="AV675" i="1" s="1"/>
  <c r="AQ674" i="1"/>
  <c r="AJ674" i="1"/>
  <c r="AW674" i="1" s="1"/>
  <c r="AF674" i="1"/>
  <c r="W674" i="1"/>
  <c r="P674" i="1"/>
  <c r="L674" i="1"/>
  <c r="G674" i="1"/>
  <c r="AQ673" i="1"/>
  <c r="AJ673" i="1"/>
  <c r="AF673" i="1"/>
  <c r="W673" i="1"/>
  <c r="V673" i="1" s="1"/>
  <c r="P673" i="1"/>
  <c r="L673" i="1"/>
  <c r="G673" i="1"/>
  <c r="F673" i="1"/>
  <c r="AV673" i="1" s="1"/>
  <c r="AW672" i="1"/>
  <c r="AQ672" i="1"/>
  <c r="AJ672" i="1"/>
  <c r="AF672" i="1"/>
  <c r="W672" i="1"/>
  <c r="V672" i="1" s="1"/>
  <c r="P672" i="1"/>
  <c r="L672" i="1"/>
  <c r="G672" i="1"/>
  <c r="AQ671" i="1"/>
  <c r="AJ671" i="1"/>
  <c r="AW671" i="1" s="1"/>
  <c r="AF671" i="1"/>
  <c r="W671" i="1"/>
  <c r="V671" i="1" s="1"/>
  <c r="T671" i="1"/>
  <c r="P671" i="1" s="1"/>
  <c r="O671" i="1"/>
  <c r="O677" i="1" s="1"/>
  <c r="O679" i="1" s="1"/>
  <c r="O680" i="1" s="1"/>
  <c r="G671" i="1"/>
  <c r="AQ670" i="1"/>
  <c r="AJ670" i="1"/>
  <c r="AF670" i="1"/>
  <c r="W670" i="1"/>
  <c r="V670" i="1"/>
  <c r="T670" i="1"/>
  <c r="P670" i="1" s="1"/>
  <c r="L670" i="1"/>
  <c r="G670" i="1"/>
  <c r="AQ669" i="1"/>
  <c r="AJ669" i="1"/>
  <c r="AW669" i="1" s="1"/>
  <c r="AF669" i="1"/>
  <c r="W669" i="1"/>
  <c r="V669" i="1"/>
  <c r="T669" i="1"/>
  <c r="T677" i="1" s="1"/>
  <c r="T679" i="1" s="1"/>
  <c r="L669" i="1"/>
  <c r="G669" i="1"/>
  <c r="AW668" i="1"/>
  <c r="AX668" i="1" s="1"/>
  <c r="AQ668" i="1"/>
  <c r="AJ668" i="1"/>
  <c r="AF668" i="1"/>
  <c r="W668" i="1"/>
  <c r="V668" i="1" s="1"/>
  <c r="P668" i="1"/>
  <c r="L668" i="1"/>
  <c r="G668" i="1"/>
  <c r="F668" i="1" s="1"/>
  <c r="AV668" i="1" s="1"/>
  <c r="AQ667" i="1"/>
  <c r="AJ667" i="1"/>
  <c r="AW667" i="1" s="1"/>
  <c r="AF667" i="1"/>
  <c r="W667" i="1"/>
  <c r="V667" i="1"/>
  <c r="P667" i="1"/>
  <c r="L667" i="1"/>
  <c r="G667" i="1"/>
  <c r="F667" i="1" s="1"/>
  <c r="AV667" i="1" s="1"/>
  <c r="AW666" i="1"/>
  <c r="AQ666" i="1"/>
  <c r="AJ666" i="1"/>
  <c r="AF666" i="1"/>
  <c r="W666" i="1"/>
  <c r="P666" i="1"/>
  <c r="L666" i="1"/>
  <c r="G666" i="1"/>
  <c r="F666" i="1" s="1"/>
  <c r="B666" i="1"/>
  <c r="B667" i="1" s="1"/>
  <c r="B668" i="1" s="1"/>
  <c r="B669" i="1" s="1"/>
  <c r="B670" i="1" s="1"/>
  <c r="B671" i="1" s="1"/>
  <c r="B672" i="1" s="1"/>
  <c r="B673" i="1" s="1"/>
  <c r="B674" i="1" s="1"/>
  <c r="B675" i="1" s="1"/>
  <c r="AQ665" i="1"/>
  <c r="AJ665" i="1"/>
  <c r="AF665" i="1"/>
  <c r="W665" i="1"/>
  <c r="V665" i="1" s="1"/>
  <c r="P665" i="1"/>
  <c r="L665" i="1"/>
  <c r="G665" i="1"/>
  <c r="F665" i="1" s="1"/>
  <c r="AV665" i="1" s="1"/>
  <c r="B665" i="1"/>
  <c r="AW664" i="1"/>
  <c r="AQ664" i="1"/>
  <c r="AJ664" i="1"/>
  <c r="AJ677" i="1" s="1"/>
  <c r="AJ679" i="1" s="1"/>
  <c r="AF664" i="1"/>
  <c r="AF677" i="1" s="1"/>
  <c r="AF679" i="1" s="1"/>
  <c r="AF680" i="1" s="1"/>
  <c r="W664" i="1"/>
  <c r="P664" i="1"/>
  <c r="L664" i="1"/>
  <c r="G664" i="1"/>
  <c r="AX663" i="1"/>
  <c r="AQ663" i="1"/>
  <c r="AJ663" i="1"/>
  <c r="AW663" i="1" s="1"/>
  <c r="AF663" i="1"/>
  <c r="V663" i="1" s="1"/>
  <c r="W663" i="1"/>
  <c r="P663" i="1"/>
  <c r="F663" i="1" s="1"/>
  <c r="AV663" i="1" s="1"/>
  <c r="L663" i="1"/>
  <c r="G663" i="1"/>
  <c r="AZ662" i="1"/>
  <c r="AS662" i="1"/>
  <c r="AR662" i="1"/>
  <c r="AN662" i="1"/>
  <c r="AC662" i="1"/>
  <c r="Q662" i="1"/>
  <c r="AZ661" i="1"/>
  <c r="AY661" i="1"/>
  <c r="AY662" i="1" s="1"/>
  <c r="AU661" i="1"/>
  <c r="AU662" i="1" s="1"/>
  <c r="AR661" i="1"/>
  <c r="AN661" i="1"/>
  <c r="AM661" i="1"/>
  <c r="AM662" i="1" s="1"/>
  <c r="AI661" i="1"/>
  <c r="AI662" i="1" s="1"/>
  <c r="AB661" i="1"/>
  <c r="AB662" i="1" s="1"/>
  <c r="Z661" i="1"/>
  <c r="Z662" i="1" s="1"/>
  <c r="AZ660" i="1"/>
  <c r="AY660" i="1"/>
  <c r="AU660" i="1"/>
  <c r="AT660" i="1"/>
  <c r="AS660" i="1"/>
  <c r="AR660" i="1"/>
  <c r="AP660" i="1"/>
  <c r="AP661" i="1" s="1"/>
  <c r="AP662" i="1" s="1"/>
  <c r="AO660" i="1"/>
  <c r="AN660" i="1"/>
  <c r="AM660" i="1"/>
  <c r="AL660" i="1"/>
  <c r="AK660" i="1"/>
  <c r="AI660" i="1"/>
  <c r="AH660" i="1"/>
  <c r="AG660" i="1"/>
  <c r="AE660" i="1"/>
  <c r="AE661" i="1" s="1"/>
  <c r="AE662" i="1" s="1"/>
  <c r="AD660" i="1"/>
  <c r="AC660" i="1"/>
  <c r="AB660" i="1"/>
  <c r="AA660" i="1"/>
  <c r="AA661" i="1" s="1"/>
  <c r="AA662" i="1" s="1"/>
  <c r="Z660" i="1"/>
  <c r="Y660" i="1"/>
  <c r="X660" i="1"/>
  <c r="W660" i="1"/>
  <c r="V660" i="1"/>
  <c r="T660" i="1"/>
  <c r="S660" i="1"/>
  <c r="S661" i="1" s="1"/>
  <c r="S662" i="1" s="1"/>
  <c r="R660" i="1"/>
  <c r="Q660" i="1"/>
  <c r="O660" i="1"/>
  <c r="N660" i="1"/>
  <c r="M660" i="1"/>
  <c r="K660" i="1"/>
  <c r="K661" i="1" s="1"/>
  <c r="K662" i="1" s="1"/>
  <c r="J660" i="1"/>
  <c r="I660" i="1"/>
  <c r="H660" i="1"/>
  <c r="AZ659" i="1"/>
  <c r="AY659" i="1"/>
  <c r="AU659" i="1"/>
  <c r="AT659" i="1"/>
  <c r="AS659" i="1"/>
  <c r="AS661" i="1" s="1"/>
  <c r="AR659" i="1"/>
  <c r="AP659" i="1"/>
  <c r="AO659" i="1"/>
  <c r="AO661" i="1" s="1"/>
  <c r="AO662" i="1" s="1"/>
  <c r="AN659" i="1"/>
  <c r="AM659" i="1"/>
  <c r="AL659" i="1"/>
  <c r="AK659" i="1"/>
  <c r="AK661" i="1" s="1"/>
  <c r="AK662" i="1" s="1"/>
  <c r="AI659" i="1"/>
  <c r="AH659" i="1"/>
  <c r="AH661" i="1" s="1"/>
  <c r="AH662" i="1" s="1"/>
  <c r="AG659" i="1"/>
  <c r="AE659" i="1"/>
  <c r="AD659" i="1"/>
  <c r="AC659" i="1"/>
  <c r="AC661" i="1" s="1"/>
  <c r="AB659" i="1"/>
  <c r="AA659" i="1"/>
  <c r="Z659" i="1"/>
  <c r="Y659" i="1"/>
  <c r="Y661" i="1" s="1"/>
  <c r="Y662" i="1" s="1"/>
  <c r="X659" i="1"/>
  <c r="X661" i="1" s="1"/>
  <c r="X662" i="1" s="1"/>
  <c r="S659" i="1"/>
  <c r="R659" i="1"/>
  <c r="R661" i="1" s="1"/>
  <c r="R662" i="1" s="1"/>
  <c r="Q659" i="1"/>
  <c r="Q661" i="1" s="1"/>
  <c r="N659" i="1"/>
  <c r="M659" i="1"/>
  <c r="M661" i="1" s="1"/>
  <c r="M662" i="1" s="1"/>
  <c r="K659" i="1"/>
  <c r="J659" i="1"/>
  <c r="J661" i="1" s="1"/>
  <c r="J662" i="1" s="1"/>
  <c r="I659" i="1"/>
  <c r="I661" i="1" s="1"/>
  <c r="I662" i="1" s="1"/>
  <c r="H659" i="1"/>
  <c r="H661" i="1" s="1"/>
  <c r="H662" i="1" s="1"/>
  <c r="AQ658" i="1"/>
  <c r="AQ660" i="1" s="1"/>
  <c r="AJ658" i="1"/>
  <c r="AF658" i="1"/>
  <c r="AF660" i="1" s="1"/>
  <c r="W658" i="1"/>
  <c r="V658" i="1"/>
  <c r="U658" i="1"/>
  <c r="L658" i="1"/>
  <c r="L660" i="1" s="1"/>
  <c r="G658" i="1"/>
  <c r="G660" i="1" s="1"/>
  <c r="AW657" i="1"/>
  <c r="AQ657" i="1"/>
  <c r="AJ657" i="1"/>
  <c r="AF657" i="1"/>
  <c r="W657" i="1"/>
  <c r="V657" i="1" s="1"/>
  <c r="P657" i="1"/>
  <c r="L657" i="1"/>
  <c r="F657" i="1" s="1"/>
  <c r="AV657" i="1" s="1"/>
  <c r="G657" i="1"/>
  <c r="AQ656" i="1"/>
  <c r="AJ656" i="1"/>
  <c r="AF656" i="1"/>
  <c r="W656" i="1"/>
  <c r="V656" i="1"/>
  <c r="P656" i="1"/>
  <c r="L656" i="1"/>
  <c r="G656" i="1"/>
  <c r="F656" i="1"/>
  <c r="AV656" i="1" s="1"/>
  <c r="AW655" i="1"/>
  <c r="AQ655" i="1"/>
  <c r="AJ655" i="1"/>
  <c r="AF655" i="1"/>
  <c r="W655" i="1"/>
  <c r="U655" i="1"/>
  <c r="P655" i="1" s="1"/>
  <c r="L655" i="1"/>
  <c r="G655" i="1"/>
  <c r="AQ654" i="1"/>
  <c r="AW654" i="1" s="1"/>
  <c r="AJ654" i="1"/>
  <c r="AF654" i="1"/>
  <c r="W654" i="1"/>
  <c r="P654" i="1"/>
  <c r="L654" i="1"/>
  <c r="G654" i="1"/>
  <c r="F654" i="1" s="1"/>
  <c r="AQ653" i="1"/>
  <c r="AJ653" i="1"/>
  <c r="AF653" i="1"/>
  <c r="V653" i="1" s="1"/>
  <c r="W653" i="1"/>
  <c r="P653" i="1"/>
  <c r="O653" i="1"/>
  <c r="L653" i="1" s="1"/>
  <c r="G653" i="1"/>
  <c r="F653" i="1"/>
  <c r="AV653" i="1" s="1"/>
  <c r="AW652" i="1"/>
  <c r="AQ652" i="1"/>
  <c r="AJ652" i="1"/>
  <c r="AF652" i="1"/>
  <c r="W652" i="1"/>
  <c r="P652" i="1"/>
  <c r="L652" i="1"/>
  <c r="G652" i="1"/>
  <c r="AQ651" i="1"/>
  <c r="AJ651" i="1"/>
  <c r="AW651" i="1" s="1"/>
  <c r="AF651" i="1"/>
  <c r="W651" i="1"/>
  <c r="V651" i="1" s="1"/>
  <c r="P651" i="1"/>
  <c r="L651" i="1"/>
  <c r="G651" i="1"/>
  <c r="F651" i="1" s="1"/>
  <c r="AV651" i="1" s="1"/>
  <c r="AQ650" i="1"/>
  <c r="AJ650" i="1"/>
  <c r="AW650" i="1" s="1"/>
  <c r="AF650" i="1"/>
  <c r="W650" i="1"/>
  <c r="V650" i="1" s="1"/>
  <c r="P650" i="1"/>
  <c r="L650" i="1"/>
  <c r="G650" i="1"/>
  <c r="AQ649" i="1"/>
  <c r="AJ649" i="1"/>
  <c r="AF649" i="1"/>
  <c r="W649" i="1"/>
  <c r="V649" i="1"/>
  <c r="P649" i="1"/>
  <c r="L649" i="1"/>
  <c r="G649" i="1"/>
  <c r="F649" i="1"/>
  <c r="AV649" i="1" s="1"/>
  <c r="AQ648" i="1"/>
  <c r="AJ648" i="1"/>
  <c r="AW648" i="1" s="1"/>
  <c r="AX648" i="1" s="1"/>
  <c r="AF648" i="1"/>
  <c r="W648" i="1"/>
  <c r="V648" i="1" s="1"/>
  <c r="P648" i="1"/>
  <c r="L648" i="1"/>
  <c r="F648" i="1" s="1"/>
  <c r="AV648" i="1" s="1"/>
  <c r="G648" i="1"/>
  <c r="AQ647" i="1"/>
  <c r="AW647" i="1" s="1"/>
  <c r="AJ647" i="1"/>
  <c r="AF647" i="1"/>
  <c r="W647" i="1"/>
  <c r="V647" i="1" s="1"/>
  <c r="P647" i="1"/>
  <c r="O647" i="1"/>
  <c r="L647" i="1" s="1"/>
  <c r="G647" i="1"/>
  <c r="F647" i="1" s="1"/>
  <c r="AV647" i="1" s="1"/>
  <c r="AQ646" i="1"/>
  <c r="AJ646" i="1"/>
  <c r="AW646" i="1" s="1"/>
  <c r="AF646" i="1"/>
  <c r="W646" i="1"/>
  <c r="V646" i="1" s="1"/>
  <c r="P646" i="1"/>
  <c r="L646" i="1"/>
  <c r="G646" i="1"/>
  <c r="F646" i="1" s="1"/>
  <c r="AV646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AQ645" i="1"/>
  <c r="AJ645" i="1"/>
  <c r="AW645" i="1" s="1"/>
  <c r="AF645" i="1"/>
  <c r="W645" i="1"/>
  <c r="V645" i="1" s="1"/>
  <c r="P645" i="1"/>
  <c r="L645" i="1"/>
  <c r="G645" i="1"/>
  <c r="F645" i="1" s="1"/>
  <c r="AV645" i="1" s="1"/>
  <c r="AX644" i="1"/>
  <c r="AQ644" i="1"/>
  <c r="AJ644" i="1"/>
  <c r="AW644" i="1" s="1"/>
  <c r="AF644" i="1"/>
  <c r="W644" i="1"/>
  <c r="V644" i="1" s="1"/>
  <c r="P644" i="1"/>
  <c r="L644" i="1"/>
  <c r="G644" i="1"/>
  <c r="F644" i="1" s="1"/>
  <c r="AV644" i="1" s="1"/>
  <c r="AV643" i="1"/>
  <c r="AQ643" i="1"/>
  <c r="AJ643" i="1"/>
  <c r="AW643" i="1" s="1"/>
  <c r="AF643" i="1"/>
  <c r="W643" i="1"/>
  <c r="V643" i="1" s="1"/>
  <c r="U643" i="1"/>
  <c r="P643" i="1" s="1"/>
  <c r="L643" i="1"/>
  <c r="F643" i="1" s="1"/>
  <c r="G643" i="1"/>
  <c r="AQ642" i="1"/>
  <c r="AW642" i="1" s="1"/>
  <c r="AX642" i="1" s="1"/>
  <c r="AJ642" i="1"/>
  <c r="AF642" i="1"/>
  <c r="W642" i="1"/>
  <c r="V642" i="1" s="1"/>
  <c r="P642" i="1"/>
  <c r="L642" i="1"/>
  <c r="G642" i="1"/>
  <c r="F642" i="1"/>
  <c r="AV642" i="1" s="1"/>
  <c r="AQ641" i="1"/>
  <c r="AJ641" i="1"/>
  <c r="AW641" i="1" s="1"/>
  <c r="AF641" i="1"/>
  <c r="V641" i="1" s="1"/>
  <c r="W641" i="1"/>
  <c r="P641" i="1"/>
  <c r="L641" i="1"/>
  <c r="G641" i="1"/>
  <c r="F641" i="1"/>
  <c r="AV641" i="1" s="1"/>
  <c r="AW640" i="1"/>
  <c r="AQ640" i="1"/>
  <c r="AJ640" i="1"/>
  <c r="AF640" i="1"/>
  <c r="W640" i="1"/>
  <c r="V640" i="1"/>
  <c r="U640" i="1"/>
  <c r="P640" i="1"/>
  <c r="L640" i="1"/>
  <c r="G640" i="1"/>
  <c r="F640" i="1" s="1"/>
  <c r="AQ639" i="1"/>
  <c r="AJ639" i="1"/>
  <c r="AW639" i="1" s="1"/>
  <c r="AF639" i="1"/>
  <c r="W639" i="1"/>
  <c r="V639" i="1" s="1"/>
  <c r="P639" i="1"/>
  <c r="L639" i="1"/>
  <c r="G639" i="1"/>
  <c r="AQ638" i="1"/>
  <c r="AJ638" i="1"/>
  <c r="AW638" i="1" s="1"/>
  <c r="AF638" i="1"/>
  <c r="W638" i="1"/>
  <c r="V638" i="1" s="1"/>
  <c r="T638" i="1"/>
  <c r="P638" i="1" s="1"/>
  <c r="L638" i="1"/>
  <c r="G638" i="1"/>
  <c r="AQ637" i="1"/>
  <c r="AW637" i="1" s="1"/>
  <c r="AJ637" i="1"/>
  <c r="AF637" i="1"/>
  <c r="W637" i="1"/>
  <c r="V637" i="1" s="1"/>
  <c r="P637" i="1"/>
  <c r="L637" i="1"/>
  <c r="G637" i="1"/>
  <c r="F637" i="1"/>
  <c r="AQ636" i="1"/>
  <c r="AJ636" i="1"/>
  <c r="AW636" i="1" s="1"/>
  <c r="AF636" i="1"/>
  <c r="V636" i="1" s="1"/>
  <c r="W636" i="1"/>
  <c r="P636" i="1"/>
  <c r="L636" i="1"/>
  <c r="G636" i="1"/>
  <c r="F636" i="1"/>
  <c r="AV636" i="1" s="1"/>
  <c r="AW635" i="1"/>
  <c r="AQ635" i="1"/>
  <c r="AJ635" i="1"/>
  <c r="AF635" i="1"/>
  <c r="W635" i="1"/>
  <c r="V635" i="1"/>
  <c r="P635" i="1"/>
  <c r="L635" i="1"/>
  <c r="G635" i="1"/>
  <c r="F635" i="1" s="1"/>
  <c r="AW634" i="1"/>
  <c r="AQ634" i="1"/>
  <c r="AJ634" i="1"/>
  <c r="AF634" i="1"/>
  <c r="W634" i="1"/>
  <c r="V634" i="1"/>
  <c r="P634" i="1"/>
  <c r="L634" i="1"/>
  <c r="F634" i="1" s="1"/>
  <c r="AV634" i="1" s="1"/>
  <c r="G634" i="1"/>
  <c r="AQ633" i="1"/>
  <c r="AW633" i="1" s="1"/>
  <c r="AJ633" i="1"/>
  <c r="AF633" i="1"/>
  <c r="W633" i="1"/>
  <c r="V633" i="1" s="1"/>
  <c r="T633" i="1"/>
  <c r="P633" i="1"/>
  <c r="O633" i="1"/>
  <c r="O659" i="1" s="1"/>
  <c r="O661" i="1" s="1"/>
  <c r="O662" i="1" s="1"/>
  <c r="L633" i="1"/>
  <c r="F633" i="1" s="1"/>
  <c r="G633" i="1"/>
  <c r="AQ632" i="1"/>
  <c r="AW632" i="1" s="1"/>
  <c r="AX632" i="1" s="1"/>
  <c r="AJ632" i="1"/>
  <c r="AF632" i="1"/>
  <c r="W632" i="1"/>
  <c r="V632" i="1" s="1"/>
  <c r="P632" i="1"/>
  <c r="L632" i="1"/>
  <c r="G632" i="1"/>
  <c r="F632" i="1"/>
  <c r="AV632" i="1" s="1"/>
  <c r="AQ631" i="1"/>
  <c r="AJ631" i="1"/>
  <c r="AW631" i="1" s="1"/>
  <c r="AF631" i="1"/>
  <c r="V631" i="1" s="1"/>
  <c r="W631" i="1"/>
  <c r="U631" i="1"/>
  <c r="U659" i="1" s="1"/>
  <c r="L631" i="1"/>
  <c r="G631" i="1"/>
  <c r="B631" i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AQ630" i="1"/>
  <c r="AJ630" i="1"/>
  <c r="AF630" i="1"/>
  <c r="W630" i="1"/>
  <c r="P630" i="1"/>
  <c r="L630" i="1"/>
  <c r="F630" i="1" s="1"/>
  <c r="G630" i="1"/>
  <c r="AW629" i="1"/>
  <c r="AX629" i="1" s="1"/>
  <c r="AQ629" i="1"/>
  <c r="AJ629" i="1"/>
  <c r="AF629" i="1"/>
  <c r="W629" i="1"/>
  <c r="V629" i="1"/>
  <c r="P629" i="1"/>
  <c r="L629" i="1"/>
  <c r="F629" i="1" s="1"/>
  <c r="AV629" i="1" s="1"/>
  <c r="G629" i="1"/>
  <c r="AU628" i="1"/>
  <c r="AN627" i="1"/>
  <c r="AN628" i="1" s="1"/>
  <c r="AL627" i="1"/>
  <c r="AL628" i="1" s="1"/>
  <c r="AD627" i="1"/>
  <c r="AD628" i="1" s="1"/>
  <c r="X627" i="1"/>
  <c r="X628" i="1" s="1"/>
  <c r="H627" i="1"/>
  <c r="H628" i="1" s="1"/>
  <c r="AZ626" i="1"/>
  <c r="AY626" i="1"/>
  <c r="AY627" i="1" s="1"/>
  <c r="AY628" i="1" s="1"/>
  <c r="AU626" i="1"/>
  <c r="AT626" i="1"/>
  <c r="AS626" i="1"/>
  <c r="AR626" i="1"/>
  <c r="AP626" i="1"/>
  <c r="AO626" i="1"/>
  <c r="AN626" i="1"/>
  <c r="AM626" i="1"/>
  <c r="AL626" i="1"/>
  <c r="AK626" i="1"/>
  <c r="AI626" i="1"/>
  <c r="AI627" i="1" s="1"/>
  <c r="AI628" i="1" s="1"/>
  <c r="AH626" i="1"/>
  <c r="AG626" i="1"/>
  <c r="AE626" i="1"/>
  <c r="AD626" i="1"/>
  <c r="AC626" i="1"/>
  <c r="AB626" i="1"/>
  <c r="AA626" i="1"/>
  <c r="Z626" i="1"/>
  <c r="Y626" i="1"/>
  <c r="X626" i="1"/>
  <c r="W626" i="1"/>
  <c r="U626" i="1"/>
  <c r="T626" i="1"/>
  <c r="S626" i="1"/>
  <c r="R626" i="1"/>
  <c r="Q626" i="1"/>
  <c r="O626" i="1"/>
  <c r="N626" i="1"/>
  <c r="M626" i="1"/>
  <c r="K626" i="1"/>
  <c r="J626" i="1"/>
  <c r="I626" i="1"/>
  <c r="H626" i="1"/>
  <c r="G626" i="1"/>
  <c r="AZ625" i="1"/>
  <c r="AZ627" i="1" s="1"/>
  <c r="AZ628" i="1" s="1"/>
  <c r="AY625" i="1"/>
  <c r="AU625" i="1"/>
  <c r="AU627" i="1" s="1"/>
  <c r="AT625" i="1"/>
  <c r="AT627" i="1" s="1"/>
  <c r="AT628" i="1" s="1"/>
  <c r="AS625" i="1"/>
  <c r="AS627" i="1" s="1"/>
  <c r="AS628" i="1" s="1"/>
  <c r="AR625" i="1"/>
  <c r="AR627" i="1" s="1"/>
  <c r="AR628" i="1" s="1"/>
  <c r="AP625" i="1"/>
  <c r="AP627" i="1" s="1"/>
  <c r="AP628" i="1" s="1"/>
  <c r="AO625" i="1"/>
  <c r="AO627" i="1" s="1"/>
  <c r="AO628" i="1" s="1"/>
  <c r="AN625" i="1"/>
  <c r="AM625" i="1"/>
  <c r="AL625" i="1"/>
  <c r="AK625" i="1"/>
  <c r="AK627" i="1" s="1"/>
  <c r="AK628" i="1" s="1"/>
  <c r="AI625" i="1"/>
  <c r="AH625" i="1"/>
  <c r="AH627" i="1" s="1"/>
  <c r="AH628" i="1" s="1"/>
  <c r="AG625" i="1"/>
  <c r="AG627" i="1" s="1"/>
  <c r="AG628" i="1" s="1"/>
  <c r="AE625" i="1"/>
  <c r="AD625" i="1"/>
  <c r="AC625" i="1"/>
  <c r="AB625" i="1"/>
  <c r="AB627" i="1" s="1"/>
  <c r="AB628" i="1" s="1"/>
  <c r="AA625" i="1"/>
  <c r="AA627" i="1" s="1"/>
  <c r="AA628" i="1" s="1"/>
  <c r="Z625" i="1"/>
  <c r="Z627" i="1" s="1"/>
  <c r="Z628" i="1" s="1"/>
  <c r="Y625" i="1"/>
  <c r="Y627" i="1" s="1"/>
  <c r="Y628" i="1" s="1"/>
  <c r="X625" i="1"/>
  <c r="U625" i="1"/>
  <c r="T625" i="1"/>
  <c r="T627" i="1" s="1"/>
  <c r="T628" i="1" s="1"/>
  <c r="S625" i="1"/>
  <c r="S627" i="1" s="1"/>
  <c r="S628" i="1" s="1"/>
  <c r="R625" i="1"/>
  <c r="R627" i="1" s="1"/>
  <c r="R628" i="1" s="1"/>
  <c r="Q625" i="1"/>
  <c r="Q627" i="1" s="1"/>
  <c r="Q628" i="1" s="1"/>
  <c r="O625" i="1"/>
  <c r="O627" i="1" s="1"/>
  <c r="O628" i="1" s="1"/>
  <c r="N625" i="1"/>
  <c r="N627" i="1" s="1"/>
  <c r="N628" i="1" s="1"/>
  <c r="M625" i="1"/>
  <c r="K625" i="1"/>
  <c r="K627" i="1" s="1"/>
  <c r="K628" i="1" s="1"/>
  <c r="J625" i="1"/>
  <c r="J627" i="1" s="1"/>
  <c r="J628" i="1" s="1"/>
  <c r="I625" i="1"/>
  <c r="I627" i="1" s="1"/>
  <c r="I628" i="1" s="1"/>
  <c r="H625" i="1"/>
  <c r="AW624" i="1"/>
  <c r="AQ624" i="1"/>
  <c r="AJ624" i="1"/>
  <c r="AF624" i="1"/>
  <c r="W624" i="1"/>
  <c r="V624" i="1"/>
  <c r="P624" i="1"/>
  <c r="L624" i="1"/>
  <c r="F624" i="1" s="1"/>
  <c r="G624" i="1"/>
  <c r="AQ623" i="1"/>
  <c r="AQ626" i="1" s="1"/>
  <c r="AJ623" i="1"/>
  <c r="AJ626" i="1" s="1"/>
  <c r="AF623" i="1"/>
  <c r="AF626" i="1" s="1"/>
  <c r="W623" i="1"/>
  <c r="V623" i="1" s="1"/>
  <c r="V626" i="1" s="1"/>
  <c r="P623" i="1"/>
  <c r="P626" i="1" s="1"/>
  <c r="L623" i="1"/>
  <c r="L626" i="1" s="1"/>
  <c r="G623" i="1"/>
  <c r="AQ622" i="1"/>
  <c r="AW622" i="1" s="1"/>
  <c r="AJ622" i="1"/>
  <c r="AF622" i="1"/>
  <c r="V622" i="1" s="1"/>
  <c r="W622" i="1"/>
  <c r="P622" i="1"/>
  <c r="L622" i="1"/>
  <c r="G622" i="1"/>
  <c r="F622" i="1"/>
  <c r="AW621" i="1"/>
  <c r="AQ621" i="1"/>
  <c r="AJ621" i="1"/>
  <c r="AF621" i="1"/>
  <c r="V621" i="1" s="1"/>
  <c r="W621" i="1"/>
  <c r="P621" i="1"/>
  <c r="L621" i="1"/>
  <c r="G621" i="1"/>
  <c r="F621" i="1" s="1"/>
  <c r="AW620" i="1"/>
  <c r="AX620" i="1" s="1"/>
  <c r="AQ620" i="1"/>
  <c r="AJ620" i="1"/>
  <c r="AF620" i="1"/>
  <c r="W620" i="1"/>
  <c r="V620" i="1"/>
  <c r="P620" i="1"/>
  <c r="L620" i="1"/>
  <c r="F620" i="1" s="1"/>
  <c r="AV620" i="1" s="1"/>
  <c r="G620" i="1"/>
  <c r="B620" i="1"/>
  <c r="B621" i="1" s="1"/>
  <c r="B622" i="1" s="1"/>
  <c r="B623" i="1" s="1"/>
  <c r="B624" i="1" s="1"/>
  <c r="AW619" i="1"/>
  <c r="AQ619" i="1"/>
  <c r="AJ619" i="1"/>
  <c r="AF619" i="1"/>
  <c r="W619" i="1"/>
  <c r="V619" i="1" s="1"/>
  <c r="P619" i="1"/>
  <c r="L619" i="1"/>
  <c r="F619" i="1" s="1"/>
  <c r="AV619" i="1" s="1"/>
  <c r="G619" i="1"/>
  <c r="AQ618" i="1"/>
  <c r="AJ618" i="1"/>
  <c r="AW618" i="1" s="1"/>
  <c r="AF618" i="1"/>
  <c r="V618" i="1" s="1"/>
  <c r="W618" i="1"/>
  <c r="P618" i="1"/>
  <c r="L618" i="1"/>
  <c r="G618" i="1"/>
  <c r="F618" i="1"/>
  <c r="AW617" i="1"/>
  <c r="AQ617" i="1"/>
  <c r="AJ617" i="1"/>
  <c r="AF617" i="1"/>
  <c r="W617" i="1"/>
  <c r="V617" i="1"/>
  <c r="P617" i="1"/>
  <c r="L617" i="1"/>
  <c r="G617" i="1"/>
  <c r="F617" i="1" s="1"/>
  <c r="AV617" i="1" s="1"/>
  <c r="AW616" i="1"/>
  <c r="AQ616" i="1"/>
  <c r="AJ616" i="1"/>
  <c r="AF616" i="1"/>
  <c r="W616" i="1"/>
  <c r="V616" i="1"/>
  <c r="P616" i="1"/>
  <c r="L616" i="1"/>
  <c r="F616" i="1" s="1"/>
  <c r="AV616" i="1" s="1"/>
  <c r="G616" i="1"/>
  <c r="B616" i="1"/>
  <c r="B617" i="1" s="1"/>
  <c r="B618" i="1" s="1"/>
  <c r="B619" i="1" s="1"/>
  <c r="AQ615" i="1"/>
  <c r="AQ625" i="1" s="1"/>
  <c r="AQ627" i="1" s="1"/>
  <c r="AQ628" i="1" s="1"/>
  <c r="AJ615" i="1"/>
  <c r="AW615" i="1" s="1"/>
  <c r="AF615" i="1"/>
  <c r="W615" i="1"/>
  <c r="V615" i="1" s="1"/>
  <c r="P615" i="1"/>
  <c r="P625" i="1" s="1"/>
  <c r="P627" i="1" s="1"/>
  <c r="P628" i="1" s="1"/>
  <c r="L615" i="1"/>
  <c r="L625" i="1" s="1"/>
  <c r="L627" i="1" s="1"/>
  <c r="L628" i="1" s="1"/>
  <c r="G615" i="1"/>
  <c r="F615" i="1"/>
  <c r="AQ614" i="1"/>
  <c r="AJ614" i="1"/>
  <c r="AW614" i="1" s="1"/>
  <c r="AF614" i="1"/>
  <c r="W614" i="1"/>
  <c r="V614" i="1"/>
  <c r="P614" i="1"/>
  <c r="F614" i="1" s="1"/>
  <c r="L614" i="1"/>
  <c r="G614" i="1"/>
  <c r="AP613" i="1"/>
  <c r="AO613" i="1"/>
  <c r="AH613" i="1"/>
  <c r="AG613" i="1"/>
  <c r="Z613" i="1"/>
  <c r="Y613" i="1"/>
  <c r="R613" i="1"/>
  <c r="Q613" i="1"/>
  <c r="J613" i="1"/>
  <c r="I613" i="1"/>
  <c r="AP612" i="1"/>
  <c r="AO612" i="1"/>
  <c r="AN612" i="1"/>
  <c r="AN613" i="1" s="1"/>
  <c r="AH612" i="1"/>
  <c r="AG612" i="1"/>
  <c r="Z612" i="1"/>
  <c r="Y612" i="1"/>
  <c r="X612" i="1"/>
  <c r="X613" i="1" s="1"/>
  <c r="R612" i="1"/>
  <c r="Q612" i="1"/>
  <c r="J612" i="1"/>
  <c r="I612" i="1"/>
  <c r="H612" i="1"/>
  <c r="H613" i="1" s="1"/>
  <c r="AZ611" i="1"/>
  <c r="AY611" i="1"/>
  <c r="AU611" i="1"/>
  <c r="AT611" i="1"/>
  <c r="AS611" i="1"/>
  <c r="AR611" i="1"/>
  <c r="AP611" i="1"/>
  <c r="AO611" i="1"/>
  <c r="AN611" i="1"/>
  <c r="AM611" i="1"/>
  <c r="AL611" i="1"/>
  <c r="AK611" i="1"/>
  <c r="AI611" i="1"/>
  <c r="AH611" i="1"/>
  <c r="AG611" i="1"/>
  <c r="AF611" i="1"/>
  <c r="AE611" i="1"/>
  <c r="AD611" i="1"/>
  <c r="AC611" i="1"/>
  <c r="AB611" i="1"/>
  <c r="AA611" i="1"/>
  <c r="Z611" i="1"/>
  <c r="Y611" i="1"/>
  <c r="X611" i="1"/>
  <c r="W611" i="1"/>
  <c r="U611" i="1"/>
  <c r="T611" i="1"/>
  <c r="S611" i="1"/>
  <c r="R611" i="1"/>
  <c r="Q611" i="1"/>
  <c r="O611" i="1"/>
  <c r="N611" i="1"/>
  <c r="M611" i="1"/>
  <c r="K611" i="1"/>
  <c r="J611" i="1"/>
  <c r="I611" i="1"/>
  <c r="H611" i="1"/>
  <c r="G611" i="1"/>
  <c r="AZ610" i="1"/>
  <c r="AZ612" i="1" s="1"/>
  <c r="AZ613" i="1" s="1"/>
  <c r="AY610" i="1"/>
  <c r="AY612" i="1" s="1"/>
  <c r="AY613" i="1" s="1"/>
  <c r="AU610" i="1"/>
  <c r="AU612" i="1" s="1"/>
  <c r="AU613" i="1" s="1"/>
  <c r="AT610" i="1"/>
  <c r="AT612" i="1" s="1"/>
  <c r="AT613" i="1" s="1"/>
  <c r="AS610" i="1"/>
  <c r="AS612" i="1" s="1"/>
  <c r="AS613" i="1" s="1"/>
  <c r="AR610" i="1"/>
  <c r="AR612" i="1" s="1"/>
  <c r="AR613" i="1" s="1"/>
  <c r="AP610" i="1"/>
  <c r="AO610" i="1"/>
  <c r="AN610" i="1"/>
  <c r="AM610" i="1"/>
  <c r="AL610" i="1"/>
  <c r="AL612" i="1" s="1"/>
  <c r="AL613" i="1" s="1"/>
  <c r="AK610" i="1"/>
  <c r="AK612" i="1" s="1"/>
  <c r="AK613" i="1" s="1"/>
  <c r="AI610" i="1"/>
  <c r="AI612" i="1" s="1"/>
  <c r="AI613" i="1" s="1"/>
  <c r="AH610" i="1"/>
  <c r="AG610" i="1"/>
  <c r="AE610" i="1"/>
  <c r="AD610" i="1"/>
  <c r="AD612" i="1" s="1"/>
  <c r="AD613" i="1" s="1"/>
  <c r="AC610" i="1"/>
  <c r="AC612" i="1" s="1"/>
  <c r="AC613" i="1" s="1"/>
  <c r="AB610" i="1"/>
  <c r="AB612" i="1" s="1"/>
  <c r="AB613" i="1" s="1"/>
  <c r="AA610" i="1"/>
  <c r="AA612" i="1" s="1"/>
  <c r="AA613" i="1" s="1"/>
  <c r="Z610" i="1"/>
  <c r="Y610" i="1"/>
  <c r="X610" i="1"/>
  <c r="U610" i="1"/>
  <c r="U612" i="1" s="1"/>
  <c r="U613" i="1" s="1"/>
  <c r="T610" i="1"/>
  <c r="T612" i="1" s="1"/>
  <c r="T613" i="1" s="1"/>
  <c r="S610" i="1"/>
  <c r="S612" i="1" s="1"/>
  <c r="S613" i="1" s="1"/>
  <c r="R610" i="1"/>
  <c r="Q610" i="1"/>
  <c r="O610" i="1"/>
  <c r="N610" i="1"/>
  <c r="N612" i="1" s="1"/>
  <c r="N613" i="1" s="1"/>
  <c r="M610" i="1"/>
  <c r="M612" i="1" s="1"/>
  <c r="M613" i="1" s="1"/>
  <c r="K610" i="1"/>
  <c r="K612" i="1" s="1"/>
  <c r="K613" i="1" s="1"/>
  <c r="J610" i="1"/>
  <c r="I610" i="1"/>
  <c r="H610" i="1"/>
  <c r="AQ609" i="1"/>
  <c r="AJ609" i="1"/>
  <c r="AW609" i="1" s="1"/>
  <c r="AF609" i="1"/>
  <c r="W609" i="1"/>
  <c r="V609" i="1"/>
  <c r="P609" i="1"/>
  <c r="F609" i="1" s="1"/>
  <c r="AV609" i="1" s="1"/>
  <c r="L609" i="1"/>
  <c r="G609" i="1"/>
  <c r="AW608" i="1"/>
  <c r="AQ608" i="1"/>
  <c r="AQ611" i="1" s="1"/>
  <c r="AJ608" i="1"/>
  <c r="AJ611" i="1" s="1"/>
  <c r="AF608" i="1"/>
  <c r="W608" i="1"/>
  <c r="V608" i="1"/>
  <c r="V611" i="1" s="1"/>
  <c r="P608" i="1"/>
  <c r="P611" i="1" s="1"/>
  <c r="L608" i="1"/>
  <c r="L611" i="1" s="1"/>
  <c r="G608" i="1"/>
  <c r="AQ607" i="1"/>
  <c r="AJ607" i="1"/>
  <c r="AW607" i="1" s="1"/>
  <c r="AF607" i="1"/>
  <c r="W607" i="1"/>
  <c r="V607" i="1" s="1"/>
  <c r="P607" i="1"/>
  <c r="L607" i="1"/>
  <c r="G607" i="1"/>
  <c r="F607" i="1"/>
  <c r="AQ606" i="1"/>
  <c r="AJ606" i="1"/>
  <c r="AW606" i="1" s="1"/>
  <c r="AF606" i="1"/>
  <c r="W606" i="1"/>
  <c r="P606" i="1"/>
  <c r="L606" i="1"/>
  <c r="G606" i="1"/>
  <c r="F606" i="1"/>
  <c r="AQ605" i="1"/>
  <c r="AJ605" i="1"/>
  <c r="AW605" i="1" s="1"/>
  <c r="AF605" i="1"/>
  <c r="W605" i="1"/>
  <c r="V605" i="1"/>
  <c r="P605" i="1"/>
  <c r="L605" i="1"/>
  <c r="G605" i="1"/>
  <c r="F605" i="1" s="1"/>
  <c r="AW604" i="1"/>
  <c r="AQ604" i="1"/>
  <c r="AJ604" i="1"/>
  <c r="AF604" i="1"/>
  <c r="W604" i="1"/>
  <c r="V604" i="1"/>
  <c r="P604" i="1"/>
  <c r="L604" i="1"/>
  <c r="G604" i="1"/>
  <c r="F604" i="1" s="1"/>
  <c r="AV604" i="1" s="1"/>
  <c r="AQ603" i="1"/>
  <c r="AJ603" i="1"/>
  <c r="AF603" i="1"/>
  <c r="W603" i="1"/>
  <c r="V603" i="1" s="1"/>
  <c r="P603" i="1"/>
  <c r="L603" i="1"/>
  <c r="G603" i="1"/>
  <c r="F603" i="1"/>
  <c r="AQ602" i="1"/>
  <c r="AJ602" i="1"/>
  <c r="AW602" i="1" s="1"/>
  <c r="AF602" i="1"/>
  <c r="W602" i="1"/>
  <c r="P602" i="1"/>
  <c r="L602" i="1"/>
  <c r="G602" i="1"/>
  <c r="F602" i="1"/>
  <c r="AQ601" i="1"/>
  <c r="AJ601" i="1"/>
  <c r="AW601" i="1" s="1"/>
  <c r="AX601" i="1" s="1"/>
  <c r="AF601" i="1"/>
  <c r="AF610" i="1" s="1"/>
  <c r="AF612" i="1" s="1"/>
  <c r="AF613" i="1" s="1"/>
  <c r="W601" i="1"/>
  <c r="W610" i="1" s="1"/>
  <c r="V601" i="1"/>
  <c r="P601" i="1"/>
  <c r="L601" i="1"/>
  <c r="G601" i="1"/>
  <c r="F601" i="1" s="1"/>
  <c r="AV601" i="1" s="1"/>
  <c r="AW600" i="1"/>
  <c r="AQ600" i="1"/>
  <c r="AJ600" i="1"/>
  <c r="AF600" i="1"/>
  <c r="W600" i="1"/>
  <c r="V600" i="1"/>
  <c r="P600" i="1"/>
  <c r="L600" i="1"/>
  <c r="G600" i="1"/>
  <c r="B600" i="1"/>
  <c r="B601" i="1" s="1"/>
  <c r="B602" i="1" s="1"/>
  <c r="B603" i="1" s="1"/>
  <c r="B604" i="1" s="1"/>
  <c r="B605" i="1" s="1"/>
  <c r="B606" i="1" s="1"/>
  <c r="B607" i="1" s="1"/>
  <c r="B608" i="1" s="1"/>
  <c r="B609" i="1" s="1"/>
  <c r="AQ599" i="1"/>
  <c r="AQ610" i="1" s="1"/>
  <c r="AQ612" i="1" s="1"/>
  <c r="AQ613" i="1" s="1"/>
  <c r="AJ599" i="1"/>
  <c r="AJ610" i="1" s="1"/>
  <c r="AF599" i="1"/>
  <c r="W599" i="1"/>
  <c r="V599" i="1" s="1"/>
  <c r="P599" i="1"/>
  <c r="P610" i="1" s="1"/>
  <c r="P612" i="1" s="1"/>
  <c r="P613" i="1" s="1"/>
  <c r="L599" i="1"/>
  <c r="L610" i="1" s="1"/>
  <c r="L612" i="1" s="1"/>
  <c r="L613" i="1" s="1"/>
  <c r="G599" i="1"/>
  <c r="G610" i="1" s="1"/>
  <c r="G612" i="1" s="1"/>
  <c r="G613" i="1" s="1"/>
  <c r="F599" i="1"/>
  <c r="AQ598" i="1"/>
  <c r="AJ598" i="1"/>
  <c r="AW598" i="1" s="1"/>
  <c r="AF598" i="1"/>
  <c r="W598" i="1"/>
  <c r="V598" i="1" s="1"/>
  <c r="P598" i="1"/>
  <c r="L598" i="1"/>
  <c r="F598" i="1" s="1"/>
  <c r="AV598" i="1" s="1"/>
  <c r="G598" i="1"/>
  <c r="AY597" i="1"/>
  <c r="AP597" i="1"/>
  <c r="AI597" i="1"/>
  <c r="AH597" i="1"/>
  <c r="Z597" i="1"/>
  <c r="R597" i="1"/>
  <c r="J597" i="1"/>
  <c r="AY596" i="1"/>
  <c r="AP596" i="1"/>
  <c r="AO596" i="1"/>
  <c r="AO597" i="1" s="1"/>
  <c r="AI596" i="1"/>
  <c r="AH596" i="1"/>
  <c r="AG596" i="1"/>
  <c r="AG597" i="1" s="1"/>
  <c r="Z596" i="1"/>
  <c r="Y596" i="1"/>
  <c r="Y597" i="1" s="1"/>
  <c r="R596" i="1"/>
  <c r="Q596" i="1"/>
  <c r="Q597" i="1" s="1"/>
  <c r="J596" i="1"/>
  <c r="I596" i="1"/>
  <c r="I597" i="1" s="1"/>
  <c r="AZ595" i="1"/>
  <c r="AY595" i="1"/>
  <c r="AU595" i="1"/>
  <c r="AT595" i="1"/>
  <c r="AS595" i="1"/>
  <c r="AR595" i="1"/>
  <c r="AP595" i="1"/>
  <c r="AO595" i="1"/>
  <c r="AN595" i="1"/>
  <c r="AM595" i="1"/>
  <c r="AL595" i="1"/>
  <c r="AK595" i="1"/>
  <c r="AI595" i="1"/>
  <c r="AH595" i="1"/>
  <c r="AG595" i="1"/>
  <c r="AF595" i="1"/>
  <c r="AE595" i="1"/>
  <c r="AD595" i="1"/>
  <c r="AC595" i="1"/>
  <c r="AB595" i="1"/>
  <c r="AA595" i="1"/>
  <c r="Z595" i="1"/>
  <c r="Y595" i="1"/>
  <c r="X595" i="1"/>
  <c r="U595" i="1"/>
  <c r="T595" i="1"/>
  <c r="S595" i="1"/>
  <c r="R595" i="1"/>
  <c r="Q595" i="1"/>
  <c r="P595" i="1"/>
  <c r="O595" i="1"/>
  <c r="N595" i="1"/>
  <c r="M595" i="1"/>
  <c r="K595" i="1"/>
  <c r="J595" i="1"/>
  <c r="I595" i="1"/>
  <c r="H595" i="1"/>
  <c r="AZ594" i="1"/>
  <c r="AZ596" i="1" s="1"/>
  <c r="AZ597" i="1" s="1"/>
  <c r="AY594" i="1"/>
  <c r="AU594" i="1"/>
  <c r="AU596" i="1" s="1"/>
  <c r="AU597" i="1" s="1"/>
  <c r="AT594" i="1"/>
  <c r="AT596" i="1" s="1"/>
  <c r="AT597" i="1" s="1"/>
  <c r="AS594" i="1"/>
  <c r="AS596" i="1" s="1"/>
  <c r="AS597" i="1" s="1"/>
  <c r="AR594" i="1"/>
  <c r="AR596" i="1" s="1"/>
  <c r="AR597" i="1" s="1"/>
  <c r="AP594" i="1"/>
  <c r="AO594" i="1"/>
  <c r="AN594" i="1"/>
  <c r="AM594" i="1"/>
  <c r="AM596" i="1" s="1"/>
  <c r="AM597" i="1" s="1"/>
  <c r="AL594" i="1"/>
  <c r="AL596" i="1" s="1"/>
  <c r="AL597" i="1" s="1"/>
  <c r="AK594" i="1"/>
  <c r="AK596" i="1" s="1"/>
  <c r="AK597" i="1" s="1"/>
  <c r="AI594" i="1"/>
  <c r="AH594" i="1"/>
  <c r="AG594" i="1"/>
  <c r="AE594" i="1"/>
  <c r="AE596" i="1" s="1"/>
  <c r="AE597" i="1" s="1"/>
  <c r="AD594" i="1"/>
  <c r="AD596" i="1" s="1"/>
  <c r="AD597" i="1" s="1"/>
  <c r="AC594" i="1"/>
  <c r="AC596" i="1" s="1"/>
  <c r="AC597" i="1" s="1"/>
  <c r="AB594" i="1"/>
  <c r="AB596" i="1" s="1"/>
  <c r="AB597" i="1" s="1"/>
  <c r="AA594" i="1"/>
  <c r="AA596" i="1" s="1"/>
  <c r="AA597" i="1" s="1"/>
  <c r="Z594" i="1"/>
  <c r="Y594" i="1"/>
  <c r="X594" i="1"/>
  <c r="T594" i="1"/>
  <c r="T596" i="1" s="1"/>
  <c r="T597" i="1" s="1"/>
  <c r="S594" i="1"/>
  <c r="S596" i="1" s="1"/>
  <c r="S597" i="1" s="1"/>
  <c r="R594" i="1"/>
  <c r="Q594" i="1"/>
  <c r="O594" i="1"/>
  <c r="O596" i="1" s="1"/>
  <c r="O597" i="1" s="1"/>
  <c r="N594" i="1"/>
  <c r="N596" i="1" s="1"/>
  <c r="N597" i="1" s="1"/>
  <c r="M594" i="1"/>
  <c r="M596" i="1" s="1"/>
  <c r="M597" i="1" s="1"/>
  <c r="K594" i="1"/>
  <c r="K596" i="1" s="1"/>
  <c r="K597" i="1" s="1"/>
  <c r="J594" i="1"/>
  <c r="I594" i="1"/>
  <c r="H594" i="1"/>
  <c r="H596" i="1" s="1"/>
  <c r="H597" i="1" s="1"/>
  <c r="G594" i="1"/>
  <c r="G596" i="1" s="1"/>
  <c r="G597" i="1" s="1"/>
  <c r="AQ593" i="1"/>
  <c r="AQ595" i="1" s="1"/>
  <c r="AJ593" i="1"/>
  <c r="AW593" i="1" s="1"/>
  <c r="AF593" i="1"/>
  <c r="W593" i="1"/>
  <c r="P593" i="1"/>
  <c r="L593" i="1"/>
  <c r="L595" i="1" s="1"/>
  <c r="G593" i="1"/>
  <c r="G595" i="1" s="1"/>
  <c r="F593" i="1"/>
  <c r="F595" i="1" s="1"/>
  <c r="AW592" i="1"/>
  <c r="AQ592" i="1"/>
  <c r="AJ592" i="1"/>
  <c r="AF592" i="1"/>
  <c r="W592" i="1"/>
  <c r="V592" i="1"/>
  <c r="P592" i="1"/>
  <c r="L592" i="1"/>
  <c r="G592" i="1"/>
  <c r="AW591" i="1"/>
  <c r="AQ591" i="1"/>
  <c r="AJ591" i="1"/>
  <c r="AF591" i="1"/>
  <c r="W591" i="1"/>
  <c r="V591" i="1"/>
  <c r="P591" i="1"/>
  <c r="L591" i="1"/>
  <c r="G591" i="1"/>
  <c r="AQ590" i="1"/>
  <c r="AJ590" i="1"/>
  <c r="AW590" i="1" s="1"/>
  <c r="AF590" i="1"/>
  <c r="V590" i="1" s="1"/>
  <c r="W590" i="1"/>
  <c r="P590" i="1"/>
  <c r="L590" i="1"/>
  <c r="G590" i="1"/>
  <c r="F590" i="1"/>
  <c r="AQ589" i="1"/>
  <c r="AJ589" i="1"/>
  <c r="AW589" i="1" s="1"/>
  <c r="AF589" i="1"/>
  <c r="W589" i="1"/>
  <c r="P589" i="1"/>
  <c r="L589" i="1"/>
  <c r="G589" i="1"/>
  <c r="F589" i="1"/>
  <c r="AW588" i="1"/>
  <c r="AQ588" i="1"/>
  <c r="AJ588" i="1"/>
  <c r="AF588" i="1"/>
  <c r="W588" i="1"/>
  <c r="V588" i="1"/>
  <c r="P588" i="1"/>
  <c r="L588" i="1"/>
  <c r="F588" i="1" s="1"/>
  <c r="AV588" i="1" s="1"/>
  <c r="AX588" i="1" s="1"/>
  <c r="G588" i="1"/>
  <c r="AW587" i="1"/>
  <c r="AQ587" i="1"/>
  <c r="AJ587" i="1"/>
  <c r="AF587" i="1"/>
  <c r="W587" i="1"/>
  <c r="V587" i="1"/>
  <c r="P587" i="1"/>
  <c r="L587" i="1"/>
  <c r="G587" i="1"/>
  <c r="F587" i="1" s="1"/>
  <c r="AV587" i="1" s="1"/>
  <c r="AQ586" i="1"/>
  <c r="AJ586" i="1"/>
  <c r="AF586" i="1"/>
  <c r="W586" i="1"/>
  <c r="V586" i="1" s="1"/>
  <c r="P586" i="1"/>
  <c r="L586" i="1"/>
  <c r="G586" i="1"/>
  <c r="F586" i="1"/>
  <c r="AQ585" i="1"/>
  <c r="AJ585" i="1"/>
  <c r="AW585" i="1" s="1"/>
  <c r="AF585" i="1"/>
  <c r="W585" i="1"/>
  <c r="P585" i="1"/>
  <c r="L585" i="1"/>
  <c r="G585" i="1"/>
  <c r="F585" i="1"/>
  <c r="AW584" i="1"/>
  <c r="AQ584" i="1"/>
  <c r="AJ584" i="1"/>
  <c r="AF584" i="1"/>
  <c r="W584" i="1"/>
  <c r="V584" i="1"/>
  <c r="P584" i="1"/>
  <c r="L584" i="1"/>
  <c r="G584" i="1"/>
  <c r="F584" i="1" s="1"/>
  <c r="AV584" i="1" s="1"/>
  <c r="AX584" i="1" s="1"/>
  <c r="AW583" i="1"/>
  <c r="AX583" i="1" s="1"/>
  <c r="AQ583" i="1"/>
  <c r="AJ583" i="1"/>
  <c r="AF583" i="1"/>
  <c r="W583" i="1"/>
  <c r="V583" i="1" s="1"/>
  <c r="P583" i="1"/>
  <c r="L583" i="1"/>
  <c r="G583" i="1"/>
  <c r="F583" i="1" s="1"/>
  <c r="AV583" i="1" s="1"/>
  <c r="AQ582" i="1"/>
  <c r="AJ582" i="1"/>
  <c r="AF582" i="1"/>
  <c r="W582" i="1"/>
  <c r="V582" i="1" s="1"/>
  <c r="P582" i="1"/>
  <c r="L582" i="1"/>
  <c r="G582" i="1"/>
  <c r="F582" i="1"/>
  <c r="AV582" i="1" s="1"/>
  <c r="AQ581" i="1"/>
  <c r="AJ581" i="1"/>
  <c r="AW581" i="1" s="1"/>
  <c r="AF581" i="1"/>
  <c r="W581" i="1"/>
  <c r="P581" i="1"/>
  <c r="L581" i="1"/>
  <c r="G581" i="1"/>
  <c r="F581" i="1" s="1"/>
  <c r="AQ580" i="1"/>
  <c r="AJ580" i="1"/>
  <c r="AW580" i="1" s="1"/>
  <c r="AF580" i="1"/>
  <c r="W580" i="1"/>
  <c r="V580" i="1"/>
  <c r="P580" i="1"/>
  <c r="L580" i="1"/>
  <c r="G580" i="1"/>
  <c r="AW579" i="1"/>
  <c r="AQ579" i="1"/>
  <c r="AJ579" i="1"/>
  <c r="AF579" i="1"/>
  <c r="W579" i="1"/>
  <c r="V579" i="1" s="1"/>
  <c r="AV579" i="1" s="1"/>
  <c r="P579" i="1"/>
  <c r="L579" i="1"/>
  <c r="G579" i="1"/>
  <c r="F579" i="1" s="1"/>
  <c r="AQ578" i="1"/>
  <c r="AJ578" i="1"/>
  <c r="AF578" i="1"/>
  <c r="W578" i="1"/>
  <c r="V578" i="1" s="1"/>
  <c r="P578" i="1"/>
  <c r="L578" i="1"/>
  <c r="G578" i="1"/>
  <c r="F578" i="1"/>
  <c r="AQ577" i="1"/>
  <c r="AJ577" i="1"/>
  <c r="AW577" i="1" s="1"/>
  <c r="AF577" i="1"/>
  <c r="W577" i="1"/>
  <c r="P577" i="1"/>
  <c r="L577" i="1"/>
  <c r="G577" i="1"/>
  <c r="F577" i="1" s="1"/>
  <c r="AQ576" i="1"/>
  <c r="AJ576" i="1"/>
  <c r="AW576" i="1" s="1"/>
  <c r="AX576" i="1" s="1"/>
  <c r="AF576" i="1"/>
  <c r="W576" i="1"/>
  <c r="V576" i="1"/>
  <c r="P576" i="1"/>
  <c r="L576" i="1"/>
  <c r="G576" i="1"/>
  <c r="F576" i="1" s="1"/>
  <c r="AV576" i="1" s="1"/>
  <c r="AW575" i="1"/>
  <c r="AQ575" i="1"/>
  <c r="AJ575" i="1"/>
  <c r="AF575" i="1"/>
  <c r="W575" i="1"/>
  <c r="V575" i="1" s="1"/>
  <c r="P575" i="1"/>
  <c r="L575" i="1"/>
  <c r="G575" i="1"/>
  <c r="AQ574" i="1"/>
  <c r="AJ574" i="1"/>
  <c r="AW574" i="1" s="1"/>
  <c r="AX574" i="1" s="1"/>
  <c r="AF574" i="1"/>
  <c r="W574" i="1"/>
  <c r="V574" i="1" s="1"/>
  <c r="P574" i="1"/>
  <c r="L574" i="1"/>
  <c r="G574" i="1"/>
  <c r="F574" i="1"/>
  <c r="AV574" i="1" s="1"/>
  <c r="AQ573" i="1"/>
  <c r="AJ573" i="1"/>
  <c r="AW573" i="1" s="1"/>
  <c r="AF573" i="1"/>
  <c r="W573" i="1"/>
  <c r="V573" i="1" s="1"/>
  <c r="P573" i="1"/>
  <c r="L573" i="1"/>
  <c r="G573" i="1"/>
  <c r="F573" i="1" s="1"/>
  <c r="AV573" i="1" s="1"/>
  <c r="B573" i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AQ572" i="1"/>
  <c r="AJ572" i="1"/>
  <c r="AF572" i="1"/>
  <c r="W572" i="1"/>
  <c r="W594" i="1" s="1"/>
  <c r="U572" i="1"/>
  <c r="L572" i="1"/>
  <c r="L594" i="1" s="1"/>
  <c r="L596" i="1" s="1"/>
  <c r="L597" i="1" s="1"/>
  <c r="G572" i="1"/>
  <c r="AW571" i="1"/>
  <c r="AX571" i="1" s="1"/>
  <c r="AQ571" i="1"/>
  <c r="AJ571" i="1"/>
  <c r="AF571" i="1"/>
  <c r="W571" i="1"/>
  <c r="V571" i="1" s="1"/>
  <c r="AV571" i="1" s="1"/>
  <c r="P571" i="1"/>
  <c r="L571" i="1"/>
  <c r="G571" i="1"/>
  <c r="F571" i="1" s="1"/>
  <c r="AT570" i="1"/>
  <c r="AP570" i="1"/>
  <c r="AU569" i="1"/>
  <c r="AU570" i="1" s="1"/>
  <c r="AO569" i="1"/>
  <c r="AO570" i="1" s="1"/>
  <c r="AL569" i="1"/>
  <c r="AL570" i="1" s="1"/>
  <c r="AK569" i="1"/>
  <c r="AK570" i="1" s="1"/>
  <c r="AG569" i="1"/>
  <c r="AG570" i="1" s="1"/>
  <c r="AC569" i="1"/>
  <c r="AC570" i="1" s="1"/>
  <c r="X569" i="1"/>
  <c r="X570" i="1" s="1"/>
  <c r="U569" i="1"/>
  <c r="U570" i="1" s="1"/>
  <c r="T569" i="1"/>
  <c r="T570" i="1" s="1"/>
  <c r="M569" i="1"/>
  <c r="M570" i="1" s="1"/>
  <c r="H569" i="1"/>
  <c r="H570" i="1" s="1"/>
  <c r="AZ568" i="1"/>
  <c r="AY568" i="1"/>
  <c r="AU568" i="1"/>
  <c r="AT568" i="1"/>
  <c r="AS568" i="1"/>
  <c r="AR568" i="1"/>
  <c r="AP568" i="1"/>
  <c r="AO568" i="1"/>
  <c r="AN568" i="1"/>
  <c r="AM568" i="1"/>
  <c r="AL568" i="1"/>
  <c r="AK568" i="1"/>
  <c r="AJ568" i="1"/>
  <c r="AI568" i="1"/>
  <c r="AH568" i="1"/>
  <c r="AG568" i="1"/>
  <c r="AE568" i="1"/>
  <c r="AD568" i="1"/>
  <c r="AC568" i="1"/>
  <c r="AB568" i="1"/>
  <c r="AB569" i="1" s="1"/>
  <c r="AB570" i="1" s="1"/>
  <c r="AA568" i="1"/>
  <c r="Z568" i="1"/>
  <c r="Y568" i="1"/>
  <c r="X568" i="1"/>
  <c r="W568" i="1"/>
  <c r="U568" i="1"/>
  <c r="T568" i="1"/>
  <c r="S568" i="1"/>
  <c r="R568" i="1"/>
  <c r="Q568" i="1"/>
  <c r="O568" i="1"/>
  <c r="N568" i="1"/>
  <c r="M568" i="1"/>
  <c r="L568" i="1"/>
  <c r="K568" i="1"/>
  <c r="J568" i="1"/>
  <c r="I568" i="1"/>
  <c r="H568" i="1"/>
  <c r="AZ567" i="1"/>
  <c r="AY567" i="1"/>
  <c r="AY569" i="1" s="1"/>
  <c r="AY570" i="1" s="1"/>
  <c r="AU567" i="1"/>
  <c r="AT567" i="1"/>
  <c r="AT569" i="1" s="1"/>
  <c r="AS567" i="1"/>
  <c r="AS569" i="1" s="1"/>
  <c r="AS570" i="1" s="1"/>
  <c r="AR567" i="1"/>
  <c r="AP567" i="1"/>
  <c r="AP569" i="1" s="1"/>
  <c r="AO567" i="1"/>
  <c r="AN567" i="1"/>
  <c r="AM567" i="1"/>
  <c r="AM569" i="1" s="1"/>
  <c r="AM570" i="1" s="1"/>
  <c r="AL567" i="1"/>
  <c r="AK567" i="1"/>
  <c r="AI567" i="1"/>
  <c r="AI569" i="1" s="1"/>
  <c r="AI570" i="1" s="1"/>
  <c r="AH567" i="1"/>
  <c r="AH569" i="1" s="1"/>
  <c r="AH570" i="1" s="1"/>
  <c r="AG567" i="1"/>
  <c r="AE567" i="1"/>
  <c r="AE569" i="1" s="1"/>
  <c r="AE570" i="1" s="1"/>
  <c r="AD567" i="1"/>
  <c r="AD569" i="1" s="1"/>
  <c r="AD570" i="1" s="1"/>
  <c r="AC567" i="1"/>
  <c r="AB567" i="1"/>
  <c r="AA567" i="1"/>
  <c r="AA569" i="1" s="1"/>
  <c r="AA570" i="1" s="1"/>
  <c r="Z567" i="1"/>
  <c r="Z569" i="1" s="1"/>
  <c r="Z570" i="1" s="1"/>
  <c r="Y567" i="1"/>
  <c r="Y569" i="1" s="1"/>
  <c r="Y570" i="1" s="1"/>
  <c r="X567" i="1"/>
  <c r="U567" i="1"/>
  <c r="T567" i="1"/>
  <c r="S567" i="1"/>
  <c r="R567" i="1"/>
  <c r="R569" i="1" s="1"/>
  <c r="R570" i="1" s="1"/>
  <c r="Q567" i="1"/>
  <c r="Q569" i="1" s="1"/>
  <c r="Q570" i="1" s="1"/>
  <c r="O567" i="1"/>
  <c r="O569" i="1" s="1"/>
  <c r="O570" i="1" s="1"/>
  <c r="N567" i="1"/>
  <c r="N569" i="1" s="1"/>
  <c r="N570" i="1" s="1"/>
  <c r="M567" i="1"/>
  <c r="K567" i="1"/>
  <c r="K569" i="1" s="1"/>
  <c r="K570" i="1" s="1"/>
  <c r="J567" i="1"/>
  <c r="J569" i="1" s="1"/>
  <c r="J570" i="1" s="1"/>
  <c r="I567" i="1"/>
  <c r="I569" i="1" s="1"/>
  <c r="I570" i="1" s="1"/>
  <c r="H567" i="1"/>
  <c r="AQ566" i="1"/>
  <c r="AJ566" i="1"/>
  <c r="AF566" i="1"/>
  <c r="W566" i="1"/>
  <c r="V566" i="1"/>
  <c r="P566" i="1"/>
  <c r="L566" i="1"/>
  <c r="G566" i="1"/>
  <c r="G568" i="1" s="1"/>
  <c r="F566" i="1"/>
  <c r="AV566" i="1" s="1"/>
  <c r="AQ565" i="1"/>
  <c r="AJ565" i="1"/>
  <c r="AW565" i="1" s="1"/>
  <c r="AF565" i="1"/>
  <c r="AF568" i="1" s="1"/>
  <c r="W565" i="1"/>
  <c r="P565" i="1"/>
  <c r="P568" i="1" s="1"/>
  <c r="L565" i="1"/>
  <c r="G565" i="1"/>
  <c r="F565" i="1" s="1"/>
  <c r="B565" i="1"/>
  <c r="B566" i="1" s="1"/>
  <c r="AQ564" i="1"/>
  <c r="AJ564" i="1"/>
  <c r="AW564" i="1" s="1"/>
  <c r="AF564" i="1"/>
  <c r="W564" i="1"/>
  <c r="V564" i="1"/>
  <c r="P564" i="1"/>
  <c r="L564" i="1"/>
  <c r="G564" i="1"/>
  <c r="F564" i="1"/>
  <c r="AW563" i="1"/>
  <c r="AQ563" i="1"/>
  <c r="AJ563" i="1"/>
  <c r="AF563" i="1"/>
  <c r="W563" i="1"/>
  <c r="V563" i="1" s="1"/>
  <c r="P563" i="1"/>
  <c r="L563" i="1"/>
  <c r="G563" i="1"/>
  <c r="F563" i="1" s="1"/>
  <c r="AQ562" i="1"/>
  <c r="AW562" i="1" s="1"/>
  <c r="AJ562" i="1"/>
  <c r="AF562" i="1"/>
  <c r="W562" i="1"/>
  <c r="V562" i="1"/>
  <c r="P562" i="1"/>
  <c r="L562" i="1"/>
  <c r="G562" i="1"/>
  <c r="F562" i="1"/>
  <c r="AV562" i="1" s="1"/>
  <c r="AQ561" i="1"/>
  <c r="AJ561" i="1"/>
  <c r="AW561" i="1" s="1"/>
  <c r="AF561" i="1"/>
  <c r="W561" i="1"/>
  <c r="P561" i="1"/>
  <c r="L561" i="1"/>
  <c r="G561" i="1"/>
  <c r="F561" i="1" s="1"/>
  <c r="B561" i="1"/>
  <c r="B562" i="1" s="1"/>
  <c r="B563" i="1" s="1"/>
  <c r="B564" i="1" s="1"/>
  <c r="AQ560" i="1"/>
  <c r="AJ560" i="1"/>
  <c r="AW560" i="1" s="1"/>
  <c r="AF560" i="1"/>
  <c r="W560" i="1"/>
  <c r="V560" i="1"/>
  <c r="P560" i="1"/>
  <c r="L560" i="1"/>
  <c r="G560" i="1"/>
  <c r="F560" i="1"/>
  <c r="AV560" i="1" s="1"/>
  <c r="B560" i="1"/>
  <c r="AW559" i="1"/>
  <c r="AQ559" i="1"/>
  <c r="AJ559" i="1"/>
  <c r="AF559" i="1"/>
  <c r="W559" i="1"/>
  <c r="V559" i="1" s="1"/>
  <c r="P559" i="1"/>
  <c r="L559" i="1"/>
  <c r="G559" i="1"/>
  <c r="B559" i="1"/>
  <c r="AQ558" i="1"/>
  <c r="AW558" i="1" s="1"/>
  <c r="AJ558" i="1"/>
  <c r="AF558" i="1"/>
  <c r="W558" i="1"/>
  <c r="V558" i="1"/>
  <c r="P558" i="1"/>
  <c r="L558" i="1"/>
  <c r="G558" i="1"/>
  <c r="F558" i="1" s="1"/>
  <c r="AV558" i="1" s="1"/>
  <c r="B558" i="1"/>
  <c r="AQ557" i="1"/>
  <c r="AJ557" i="1"/>
  <c r="AF557" i="1"/>
  <c r="AF567" i="1" s="1"/>
  <c r="AF569" i="1" s="1"/>
  <c r="AF570" i="1" s="1"/>
  <c r="W557" i="1"/>
  <c r="P557" i="1"/>
  <c r="L557" i="1"/>
  <c r="G557" i="1"/>
  <c r="AQ556" i="1"/>
  <c r="AJ556" i="1"/>
  <c r="AW556" i="1" s="1"/>
  <c r="AF556" i="1"/>
  <c r="W556" i="1"/>
  <c r="V556" i="1"/>
  <c r="P556" i="1"/>
  <c r="F556" i="1" s="1"/>
  <c r="L556" i="1"/>
  <c r="G556" i="1"/>
  <c r="AZ555" i="1"/>
  <c r="AR555" i="1"/>
  <c r="AO555" i="1"/>
  <c r="AB555" i="1"/>
  <c r="T555" i="1"/>
  <c r="H555" i="1"/>
  <c r="AZ554" i="1"/>
  <c r="AY554" i="1"/>
  <c r="AY555" i="1" s="1"/>
  <c r="AR554" i="1"/>
  <c r="AN554" i="1"/>
  <c r="AN555" i="1" s="1"/>
  <c r="AI554" i="1"/>
  <c r="AI555" i="1" s="1"/>
  <c r="AE554" i="1"/>
  <c r="AE555" i="1" s="1"/>
  <c r="AB554" i="1"/>
  <c r="AA554" i="1"/>
  <c r="AA555" i="1" s="1"/>
  <c r="X554" i="1"/>
  <c r="X555" i="1" s="1"/>
  <c r="T554" i="1"/>
  <c r="S554" i="1"/>
  <c r="S555" i="1" s="1"/>
  <c r="O554" i="1"/>
  <c r="O555" i="1" s="1"/>
  <c r="K554" i="1"/>
  <c r="K555" i="1" s="1"/>
  <c r="H554" i="1"/>
  <c r="AZ553" i="1"/>
  <c r="AY553" i="1"/>
  <c r="AU553" i="1"/>
  <c r="AU554" i="1" s="1"/>
  <c r="AU555" i="1" s="1"/>
  <c r="AT553" i="1"/>
  <c r="AS553" i="1"/>
  <c r="AR553" i="1"/>
  <c r="AP553" i="1"/>
  <c r="AO553" i="1"/>
  <c r="AN553" i="1"/>
  <c r="AM553" i="1"/>
  <c r="AM554" i="1" s="1"/>
  <c r="AM555" i="1" s="1"/>
  <c r="AL553" i="1"/>
  <c r="AK553" i="1"/>
  <c r="AI553" i="1"/>
  <c r="AH553" i="1"/>
  <c r="AG553" i="1"/>
  <c r="AE553" i="1"/>
  <c r="AD553" i="1"/>
  <c r="AC553" i="1"/>
  <c r="AB553" i="1"/>
  <c r="AA553" i="1"/>
  <c r="Z553" i="1"/>
  <c r="Y553" i="1"/>
  <c r="X553" i="1"/>
  <c r="W553" i="1"/>
  <c r="V553" i="1"/>
  <c r="U553" i="1"/>
  <c r="T553" i="1"/>
  <c r="S553" i="1"/>
  <c r="R553" i="1"/>
  <c r="Q553" i="1"/>
  <c r="O553" i="1"/>
  <c r="N553" i="1"/>
  <c r="M553" i="1"/>
  <c r="K553" i="1"/>
  <c r="J553" i="1"/>
  <c r="I553" i="1"/>
  <c r="H553" i="1"/>
  <c r="G553" i="1"/>
  <c r="AZ552" i="1"/>
  <c r="AY552" i="1"/>
  <c r="AU552" i="1"/>
  <c r="AT552" i="1"/>
  <c r="AS552" i="1"/>
  <c r="AS554" i="1" s="1"/>
  <c r="AS555" i="1" s="1"/>
  <c r="AR552" i="1"/>
  <c r="AP552" i="1"/>
  <c r="AP554" i="1" s="1"/>
  <c r="AP555" i="1" s="1"/>
  <c r="AO552" i="1"/>
  <c r="AO554" i="1" s="1"/>
  <c r="AN552" i="1"/>
  <c r="AM552" i="1"/>
  <c r="AL552" i="1"/>
  <c r="AK552" i="1"/>
  <c r="AK554" i="1" s="1"/>
  <c r="AK555" i="1" s="1"/>
  <c r="AI552" i="1"/>
  <c r="AH552" i="1"/>
  <c r="AH554" i="1" s="1"/>
  <c r="AH555" i="1" s="1"/>
  <c r="AG552" i="1"/>
  <c r="AG554" i="1" s="1"/>
  <c r="AG555" i="1" s="1"/>
  <c r="AE552" i="1"/>
  <c r="AD552" i="1"/>
  <c r="AD554" i="1" s="1"/>
  <c r="AD555" i="1" s="1"/>
  <c r="AC552" i="1"/>
  <c r="AC554" i="1" s="1"/>
  <c r="AC555" i="1" s="1"/>
  <c r="AB552" i="1"/>
  <c r="AA552" i="1"/>
  <c r="Z552" i="1"/>
  <c r="Z554" i="1" s="1"/>
  <c r="Z555" i="1" s="1"/>
  <c r="Y552" i="1"/>
  <c r="Y554" i="1" s="1"/>
  <c r="Y555" i="1" s="1"/>
  <c r="X552" i="1"/>
  <c r="U552" i="1"/>
  <c r="U554" i="1" s="1"/>
  <c r="U555" i="1" s="1"/>
  <c r="T552" i="1"/>
  <c r="S552" i="1"/>
  <c r="R552" i="1"/>
  <c r="R554" i="1" s="1"/>
  <c r="R555" i="1" s="1"/>
  <c r="Q552" i="1"/>
  <c r="Q554" i="1" s="1"/>
  <c r="Q555" i="1" s="1"/>
  <c r="O552" i="1"/>
  <c r="N552" i="1"/>
  <c r="M552" i="1"/>
  <c r="M554" i="1" s="1"/>
  <c r="M555" i="1" s="1"/>
  <c r="K552" i="1"/>
  <c r="J552" i="1"/>
  <c r="J554" i="1" s="1"/>
  <c r="J555" i="1" s="1"/>
  <c r="I552" i="1"/>
  <c r="I554" i="1" s="1"/>
  <c r="I555" i="1" s="1"/>
  <c r="H552" i="1"/>
  <c r="AQ551" i="1"/>
  <c r="AQ553" i="1" s="1"/>
  <c r="AJ551" i="1"/>
  <c r="AW551" i="1" s="1"/>
  <c r="AW553" i="1" s="1"/>
  <c r="AF551" i="1"/>
  <c r="AF553" i="1" s="1"/>
  <c r="W551" i="1"/>
  <c r="V551" i="1"/>
  <c r="P551" i="1"/>
  <c r="L551" i="1"/>
  <c r="L553" i="1" s="1"/>
  <c r="G551" i="1"/>
  <c r="AW550" i="1"/>
  <c r="AQ550" i="1"/>
  <c r="AJ550" i="1"/>
  <c r="AF550" i="1"/>
  <c r="W550" i="1"/>
  <c r="V550" i="1" s="1"/>
  <c r="P550" i="1"/>
  <c r="L550" i="1"/>
  <c r="G550" i="1"/>
  <c r="AQ549" i="1"/>
  <c r="AJ549" i="1"/>
  <c r="AW549" i="1" s="1"/>
  <c r="AX549" i="1" s="1"/>
  <c r="AF549" i="1"/>
  <c r="W549" i="1"/>
  <c r="V549" i="1"/>
  <c r="P549" i="1"/>
  <c r="L549" i="1"/>
  <c r="G549" i="1"/>
  <c r="F549" i="1"/>
  <c r="AV549" i="1" s="1"/>
  <c r="AW548" i="1"/>
  <c r="AQ548" i="1"/>
  <c r="AJ548" i="1"/>
  <c r="AF548" i="1"/>
  <c r="W548" i="1"/>
  <c r="V548" i="1" s="1"/>
  <c r="P548" i="1"/>
  <c r="L548" i="1"/>
  <c r="G548" i="1"/>
  <c r="F548" i="1" s="1"/>
  <c r="AQ547" i="1"/>
  <c r="AJ547" i="1"/>
  <c r="AW547" i="1" s="1"/>
  <c r="AX547" i="1" s="1"/>
  <c r="AF547" i="1"/>
  <c r="W547" i="1"/>
  <c r="V547" i="1"/>
  <c r="P547" i="1"/>
  <c r="F547" i="1" s="1"/>
  <c r="AV547" i="1" s="1"/>
  <c r="L547" i="1"/>
  <c r="G547" i="1"/>
  <c r="AW546" i="1"/>
  <c r="AV546" i="1"/>
  <c r="AQ546" i="1"/>
  <c r="AJ546" i="1"/>
  <c r="AF546" i="1"/>
  <c r="W546" i="1"/>
  <c r="V546" i="1" s="1"/>
  <c r="P546" i="1"/>
  <c r="L546" i="1"/>
  <c r="G546" i="1"/>
  <c r="F546" i="1" s="1"/>
  <c r="AQ545" i="1"/>
  <c r="AJ545" i="1"/>
  <c r="AF545" i="1"/>
  <c r="W545" i="1"/>
  <c r="V545" i="1"/>
  <c r="P545" i="1"/>
  <c r="L545" i="1"/>
  <c r="G545" i="1"/>
  <c r="F545" i="1"/>
  <c r="AV545" i="1" s="1"/>
  <c r="B545" i="1"/>
  <c r="B546" i="1" s="1"/>
  <c r="B547" i="1" s="1"/>
  <c r="B548" i="1" s="1"/>
  <c r="B549" i="1" s="1"/>
  <c r="B550" i="1" s="1"/>
  <c r="B551" i="1" s="1"/>
  <c r="AW544" i="1"/>
  <c r="AQ544" i="1"/>
  <c r="AJ544" i="1"/>
  <c r="AF544" i="1"/>
  <c r="W544" i="1"/>
  <c r="P544" i="1"/>
  <c r="L544" i="1"/>
  <c r="G544" i="1"/>
  <c r="F544" i="1" s="1"/>
  <c r="B544" i="1"/>
  <c r="AQ543" i="1"/>
  <c r="AJ543" i="1"/>
  <c r="AF543" i="1"/>
  <c r="W543" i="1"/>
  <c r="W552" i="1" s="1"/>
  <c r="W554" i="1" s="1"/>
  <c r="W555" i="1" s="1"/>
  <c r="V543" i="1"/>
  <c r="P543" i="1"/>
  <c r="L543" i="1"/>
  <c r="G543" i="1"/>
  <c r="G552" i="1" s="1"/>
  <c r="G554" i="1" s="1"/>
  <c r="G555" i="1" s="1"/>
  <c r="AQ542" i="1"/>
  <c r="AW542" i="1" s="1"/>
  <c r="AJ542" i="1"/>
  <c r="AF542" i="1"/>
  <c r="W542" i="1"/>
  <c r="V542" i="1"/>
  <c r="P542" i="1"/>
  <c r="L542" i="1"/>
  <c r="G542" i="1"/>
  <c r="F542" i="1" s="1"/>
  <c r="AV542" i="1" s="1"/>
  <c r="AS541" i="1"/>
  <c r="AL541" i="1"/>
  <c r="AC541" i="1"/>
  <c r="M541" i="1"/>
  <c r="AS540" i="1"/>
  <c r="AN540" i="1"/>
  <c r="AN541" i="1" s="1"/>
  <c r="AK540" i="1"/>
  <c r="AK541" i="1" s="1"/>
  <c r="AC540" i="1"/>
  <c r="X540" i="1"/>
  <c r="X541" i="1" s="1"/>
  <c r="U540" i="1"/>
  <c r="U541" i="1" s="1"/>
  <c r="M540" i="1"/>
  <c r="H540" i="1"/>
  <c r="H541" i="1" s="1"/>
  <c r="AZ539" i="1"/>
  <c r="AZ540" i="1" s="1"/>
  <c r="AZ541" i="1" s="1"/>
  <c r="AY539" i="1"/>
  <c r="AU539" i="1"/>
  <c r="AT539" i="1"/>
  <c r="AS539" i="1"/>
  <c r="AR539" i="1"/>
  <c r="AR540" i="1" s="1"/>
  <c r="AR541" i="1" s="1"/>
  <c r="AP539" i="1"/>
  <c r="AO539" i="1"/>
  <c r="AN539" i="1"/>
  <c r="AM539" i="1"/>
  <c r="AL539" i="1"/>
  <c r="AK539" i="1"/>
  <c r="AJ539" i="1"/>
  <c r="AI539" i="1"/>
  <c r="AH539" i="1"/>
  <c r="AG539" i="1"/>
  <c r="AE539" i="1"/>
  <c r="AD539" i="1"/>
  <c r="AC539" i="1"/>
  <c r="AB539" i="1"/>
  <c r="AB540" i="1" s="1"/>
  <c r="AB541" i="1" s="1"/>
  <c r="AA539" i="1"/>
  <c r="Z539" i="1"/>
  <c r="Y539" i="1"/>
  <c r="X539" i="1"/>
  <c r="W539" i="1"/>
  <c r="U539" i="1"/>
  <c r="T539" i="1"/>
  <c r="T540" i="1" s="1"/>
  <c r="T541" i="1" s="1"/>
  <c r="S539" i="1"/>
  <c r="R539" i="1"/>
  <c r="Q539" i="1"/>
  <c r="O539" i="1"/>
  <c r="N539" i="1"/>
  <c r="M539" i="1"/>
  <c r="K539" i="1"/>
  <c r="J539" i="1"/>
  <c r="I539" i="1"/>
  <c r="H539" i="1"/>
  <c r="AZ538" i="1"/>
  <c r="AY538" i="1"/>
  <c r="AY540" i="1" s="1"/>
  <c r="AY541" i="1" s="1"/>
  <c r="AU538" i="1"/>
  <c r="AU540" i="1" s="1"/>
  <c r="AU541" i="1" s="1"/>
  <c r="AT538" i="1"/>
  <c r="AT540" i="1" s="1"/>
  <c r="AT541" i="1" s="1"/>
  <c r="AS538" i="1"/>
  <c r="AR538" i="1"/>
  <c r="AP538" i="1"/>
  <c r="AP540" i="1" s="1"/>
  <c r="AP541" i="1" s="1"/>
  <c r="AO538" i="1"/>
  <c r="AO540" i="1" s="1"/>
  <c r="AO541" i="1" s="1"/>
  <c r="AN538" i="1"/>
  <c r="AM538" i="1"/>
  <c r="AM540" i="1" s="1"/>
  <c r="AM541" i="1" s="1"/>
  <c r="AL538" i="1"/>
  <c r="AL540" i="1" s="1"/>
  <c r="AK538" i="1"/>
  <c r="AI538" i="1"/>
  <c r="AI540" i="1" s="1"/>
  <c r="AI541" i="1" s="1"/>
  <c r="AH538" i="1"/>
  <c r="AH540" i="1" s="1"/>
  <c r="AH541" i="1" s="1"/>
  <c r="AG538" i="1"/>
  <c r="AG540" i="1" s="1"/>
  <c r="AG541" i="1" s="1"/>
  <c r="AE538" i="1"/>
  <c r="AE540" i="1" s="1"/>
  <c r="AE541" i="1" s="1"/>
  <c r="AD538" i="1"/>
  <c r="AD540" i="1" s="1"/>
  <c r="AD541" i="1" s="1"/>
  <c r="AC538" i="1"/>
  <c r="AB538" i="1"/>
  <c r="AA538" i="1"/>
  <c r="Z538" i="1"/>
  <c r="Z540" i="1" s="1"/>
  <c r="Z541" i="1" s="1"/>
  <c r="Y538" i="1"/>
  <c r="Y540" i="1" s="1"/>
  <c r="Y541" i="1" s="1"/>
  <c r="X538" i="1"/>
  <c r="U538" i="1"/>
  <c r="T538" i="1"/>
  <c r="S538" i="1"/>
  <c r="R538" i="1"/>
  <c r="R540" i="1" s="1"/>
  <c r="R541" i="1" s="1"/>
  <c r="Q538" i="1"/>
  <c r="Q540" i="1" s="1"/>
  <c r="Q541" i="1" s="1"/>
  <c r="O538" i="1"/>
  <c r="O540" i="1" s="1"/>
  <c r="O541" i="1" s="1"/>
  <c r="N538" i="1"/>
  <c r="N540" i="1" s="1"/>
  <c r="N541" i="1" s="1"/>
  <c r="M538" i="1"/>
  <c r="K538" i="1"/>
  <c r="J538" i="1"/>
  <c r="J540" i="1" s="1"/>
  <c r="J541" i="1" s="1"/>
  <c r="I538" i="1"/>
  <c r="I540" i="1" s="1"/>
  <c r="I541" i="1" s="1"/>
  <c r="H538" i="1"/>
  <c r="AQ537" i="1"/>
  <c r="AJ537" i="1"/>
  <c r="AF537" i="1"/>
  <c r="W537" i="1"/>
  <c r="V537" i="1"/>
  <c r="P537" i="1"/>
  <c r="L537" i="1"/>
  <c r="G537" i="1"/>
  <c r="F537" i="1"/>
  <c r="AQ536" i="1"/>
  <c r="AJ536" i="1"/>
  <c r="AW536" i="1" s="1"/>
  <c r="AF536" i="1"/>
  <c r="W536" i="1"/>
  <c r="V536" i="1" s="1"/>
  <c r="P536" i="1"/>
  <c r="L536" i="1"/>
  <c r="F536" i="1" s="1"/>
  <c r="G536" i="1"/>
  <c r="AQ535" i="1"/>
  <c r="AW535" i="1" s="1"/>
  <c r="AJ535" i="1"/>
  <c r="AF535" i="1"/>
  <c r="W535" i="1"/>
  <c r="V535" i="1"/>
  <c r="P535" i="1"/>
  <c r="L535" i="1"/>
  <c r="G535" i="1"/>
  <c r="F535" i="1"/>
  <c r="AV535" i="1" s="1"/>
  <c r="AW534" i="1"/>
  <c r="AQ534" i="1"/>
  <c r="AJ534" i="1"/>
  <c r="AF534" i="1"/>
  <c r="V534" i="1" s="1"/>
  <c r="W534" i="1"/>
  <c r="P534" i="1"/>
  <c r="L534" i="1"/>
  <c r="L539" i="1" s="1"/>
  <c r="G534" i="1"/>
  <c r="F534" i="1" s="1"/>
  <c r="AV534" i="1" s="1"/>
  <c r="AX534" i="1" s="1"/>
  <c r="AQ533" i="1"/>
  <c r="AQ539" i="1" s="1"/>
  <c r="AJ533" i="1"/>
  <c r="AW533" i="1" s="1"/>
  <c r="AF533" i="1"/>
  <c r="W533" i="1"/>
  <c r="V533" i="1"/>
  <c r="P533" i="1"/>
  <c r="P539" i="1" s="1"/>
  <c r="L533" i="1"/>
  <c r="G533" i="1"/>
  <c r="G539" i="1" s="1"/>
  <c r="F533" i="1"/>
  <c r="AQ532" i="1"/>
  <c r="AJ532" i="1"/>
  <c r="AW532" i="1" s="1"/>
  <c r="AF532" i="1"/>
  <c r="W532" i="1"/>
  <c r="P532" i="1"/>
  <c r="L532" i="1"/>
  <c r="F532" i="1" s="1"/>
  <c r="G532" i="1"/>
  <c r="AQ531" i="1"/>
  <c r="AW531" i="1" s="1"/>
  <c r="AJ531" i="1"/>
  <c r="AF531" i="1"/>
  <c r="W531" i="1"/>
  <c r="V531" i="1"/>
  <c r="P531" i="1"/>
  <c r="L531" i="1"/>
  <c r="G531" i="1"/>
  <c r="F531" i="1"/>
  <c r="AV531" i="1" s="1"/>
  <c r="AQ530" i="1"/>
  <c r="AW530" i="1" s="1"/>
  <c r="AJ530" i="1"/>
  <c r="AF530" i="1"/>
  <c r="W530" i="1"/>
  <c r="V530" i="1"/>
  <c r="P530" i="1"/>
  <c r="F530" i="1" s="1"/>
  <c r="L530" i="1"/>
  <c r="G530" i="1"/>
  <c r="AQ529" i="1"/>
  <c r="AJ529" i="1"/>
  <c r="AW529" i="1" s="1"/>
  <c r="AX529" i="1" s="1"/>
  <c r="AF529" i="1"/>
  <c r="W529" i="1"/>
  <c r="V529" i="1"/>
  <c r="P529" i="1"/>
  <c r="L529" i="1"/>
  <c r="G529" i="1"/>
  <c r="F529" i="1"/>
  <c r="AV529" i="1" s="1"/>
  <c r="AW528" i="1"/>
  <c r="AQ528" i="1"/>
  <c r="AJ528" i="1"/>
  <c r="AF528" i="1"/>
  <c r="W528" i="1"/>
  <c r="V528" i="1"/>
  <c r="P528" i="1"/>
  <c r="L528" i="1"/>
  <c r="F528" i="1" s="1"/>
  <c r="G528" i="1"/>
  <c r="AW527" i="1"/>
  <c r="AX527" i="1" s="1"/>
  <c r="AQ527" i="1"/>
  <c r="AJ527" i="1"/>
  <c r="AF527" i="1"/>
  <c r="W527" i="1"/>
  <c r="V527" i="1"/>
  <c r="P527" i="1"/>
  <c r="L527" i="1"/>
  <c r="F527" i="1" s="1"/>
  <c r="AV527" i="1" s="1"/>
  <c r="G527" i="1"/>
  <c r="AQ526" i="1"/>
  <c r="AW526" i="1" s="1"/>
  <c r="AJ526" i="1"/>
  <c r="AF526" i="1"/>
  <c r="W526" i="1"/>
  <c r="V526" i="1" s="1"/>
  <c r="P526" i="1"/>
  <c r="L526" i="1"/>
  <c r="G526" i="1"/>
  <c r="F526" i="1" s="1"/>
  <c r="AV526" i="1" s="1"/>
  <c r="AQ525" i="1"/>
  <c r="AJ525" i="1"/>
  <c r="AW525" i="1" s="1"/>
  <c r="AX525" i="1" s="1"/>
  <c r="AF525" i="1"/>
  <c r="V525" i="1" s="1"/>
  <c r="W525" i="1"/>
  <c r="P525" i="1"/>
  <c r="F525" i="1" s="1"/>
  <c r="AV525" i="1" s="1"/>
  <c r="L525" i="1"/>
  <c r="G525" i="1"/>
  <c r="B525" i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AQ524" i="1"/>
  <c r="AW524" i="1" s="1"/>
  <c r="AX524" i="1" s="1"/>
  <c r="AJ524" i="1"/>
  <c r="AF524" i="1"/>
  <c r="W524" i="1"/>
  <c r="V524" i="1"/>
  <c r="P524" i="1"/>
  <c r="L524" i="1"/>
  <c r="G524" i="1"/>
  <c r="F524" i="1" s="1"/>
  <c r="AV524" i="1" s="1"/>
  <c r="AX523" i="1"/>
  <c r="AQ523" i="1"/>
  <c r="AJ523" i="1"/>
  <c r="AW523" i="1" s="1"/>
  <c r="AF523" i="1"/>
  <c r="W523" i="1"/>
  <c r="V523" i="1"/>
  <c r="P523" i="1"/>
  <c r="L523" i="1"/>
  <c r="F523" i="1" s="1"/>
  <c r="AV523" i="1" s="1"/>
  <c r="G523" i="1"/>
  <c r="B523" i="1"/>
  <c r="B524" i="1" s="1"/>
  <c r="AQ522" i="1"/>
  <c r="AW522" i="1" s="1"/>
  <c r="AJ522" i="1"/>
  <c r="AF522" i="1"/>
  <c r="W522" i="1"/>
  <c r="V522" i="1" s="1"/>
  <c r="P522" i="1"/>
  <c r="L522" i="1"/>
  <c r="G522" i="1"/>
  <c r="F522" i="1" s="1"/>
  <c r="AV522" i="1" s="1"/>
  <c r="B522" i="1"/>
  <c r="AQ521" i="1"/>
  <c r="AJ521" i="1"/>
  <c r="AF521" i="1"/>
  <c r="W521" i="1"/>
  <c r="P521" i="1"/>
  <c r="L521" i="1"/>
  <c r="G521" i="1"/>
  <c r="AQ520" i="1"/>
  <c r="AJ520" i="1"/>
  <c r="AW520" i="1" s="1"/>
  <c r="AX520" i="1" s="1"/>
  <c r="AF520" i="1"/>
  <c r="W520" i="1"/>
  <c r="V520" i="1"/>
  <c r="P520" i="1"/>
  <c r="L520" i="1"/>
  <c r="G520" i="1"/>
  <c r="F520" i="1"/>
  <c r="AV520" i="1" s="1"/>
  <c r="AO519" i="1"/>
  <c r="AK519" i="1"/>
  <c r="AG519" i="1"/>
  <c r="AC519" i="1"/>
  <c r="Y519" i="1"/>
  <c r="Q519" i="1"/>
  <c r="I519" i="1"/>
  <c r="H519" i="1"/>
  <c r="AZ518" i="1"/>
  <c r="AZ519" i="1" s="1"/>
  <c r="AR518" i="1"/>
  <c r="AR519" i="1" s="1"/>
  <c r="AO518" i="1"/>
  <c r="AN518" i="1"/>
  <c r="AN519" i="1" s="1"/>
  <c r="AM518" i="1"/>
  <c r="AM519" i="1" s="1"/>
  <c r="AG518" i="1"/>
  <c r="AB518" i="1"/>
  <c r="AB519" i="1" s="1"/>
  <c r="Y518" i="1"/>
  <c r="X518" i="1"/>
  <c r="X519" i="1" s="1"/>
  <c r="T518" i="1"/>
  <c r="T519" i="1" s="1"/>
  <c r="Q518" i="1"/>
  <c r="I518" i="1"/>
  <c r="H518" i="1"/>
  <c r="AZ517" i="1"/>
  <c r="AY517" i="1"/>
  <c r="AU517" i="1"/>
  <c r="AU518" i="1" s="1"/>
  <c r="AU519" i="1" s="1"/>
  <c r="AT517" i="1"/>
  <c r="AS517" i="1"/>
  <c r="AR517" i="1"/>
  <c r="AP517" i="1"/>
  <c r="AO517" i="1"/>
  <c r="AN517" i="1"/>
  <c r="AM517" i="1"/>
  <c r="AL517" i="1"/>
  <c r="AK517" i="1"/>
  <c r="AI517" i="1"/>
  <c r="AH517" i="1"/>
  <c r="AG517" i="1"/>
  <c r="AE517" i="1"/>
  <c r="AE518" i="1" s="1"/>
  <c r="AE519" i="1" s="1"/>
  <c r="AD517" i="1"/>
  <c r="AC517" i="1"/>
  <c r="AB517" i="1"/>
  <c r="AA517" i="1"/>
  <c r="Z517" i="1"/>
  <c r="Y517" i="1"/>
  <c r="X517" i="1"/>
  <c r="W517" i="1"/>
  <c r="U517" i="1"/>
  <c r="T517" i="1"/>
  <c r="S517" i="1"/>
  <c r="R517" i="1"/>
  <c r="Q517" i="1"/>
  <c r="O517" i="1"/>
  <c r="O518" i="1" s="1"/>
  <c r="O519" i="1" s="1"/>
  <c r="N517" i="1"/>
  <c r="M517" i="1"/>
  <c r="K517" i="1"/>
  <c r="J517" i="1"/>
  <c r="I517" i="1"/>
  <c r="H517" i="1"/>
  <c r="AZ516" i="1"/>
  <c r="AY516" i="1"/>
  <c r="AY518" i="1" s="1"/>
  <c r="AY519" i="1" s="1"/>
  <c r="AU516" i="1"/>
  <c r="AT516" i="1"/>
  <c r="AT518" i="1" s="1"/>
  <c r="AT519" i="1" s="1"/>
  <c r="AS516" i="1"/>
  <c r="AS518" i="1" s="1"/>
  <c r="AS519" i="1" s="1"/>
  <c r="AR516" i="1"/>
  <c r="AP516" i="1"/>
  <c r="AP518" i="1" s="1"/>
  <c r="AP519" i="1" s="1"/>
  <c r="AO516" i="1"/>
  <c r="AN516" i="1"/>
  <c r="AM516" i="1"/>
  <c r="AL516" i="1"/>
  <c r="AL518" i="1" s="1"/>
  <c r="AL519" i="1" s="1"/>
  <c r="AK516" i="1"/>
  <c r="AK518" i="1" s="1"/>
  <c r="AI516" i="1"/>
  <c r="AH516" i="1"/>
  <c r="AH518" i="1" s="1"/>
  <c r="AH519" i="1" s="1"/>
  <c r="AG516" i="1"/>
  <c r="AE516" i="1"/>
  <c r="AD516" i="1"/>
  <c r="AD518" i="1" s="1"/>
  <c r="AD519" i="1" s="1"/>
  <c r="AC516" i="1"/>
  <c r="AC518" i="1" s="1"/>
  <c r="AB516" i="1"/>
  <c r="AA516" i="1"/>
  <c r="AA518" i="1" s="1"/>
  <c r="AA519" i="1" s="1"/>
  <c r="Z516" i="1"/>
  <c r="Z518" i="1" s="1"/>
  <c r="Z519" i="1" s="1"/>
  <c r="Y516" i="1"/>
  <c r="X516" i="1"/>
  <c r="S516" i="1"/>
  <c r="S518" i="1" s="1"/>
  <c r="S519" i="1" s="1"/>
  <c r="R516" i="1"/>
  <c r="R518" i="1" s="1"/>
  <c r="R519" i="1" s="1"/>
  <c r="Q516" i="1"/>
  <c r="O516" i="1"/>
  <c r="N516" i="1"/>
  <c r="M516" i="1"/>
  <c r="M518" i="1" s="1"/>
  <c r="M519" i="1" s="1"/>
  <c r="K516" i="1"/>
  <c r="K518" i="1" s="1"/>
  <c r="K519" i="1" s="1"/>
  <c r="J516" i="1"/>
  <c r="J518" i="1" s="1"/>
  <c r="J519" i="1" s="1"/>
  <c r="I516" i="1"/>
  <c r="H516" i="1"/>
  <c r="AX515" i="1"/>
  <c r="AQ515" i="1"/>
  <c r="AQ517" i="1" s="1"/>
  <c r="AJ515" i="1"/>
  <c r="AW515" i="1" s="1"/>
  <c r="AF515" i="1"/>
  <c r="W515" i="1"/>
  <c r="V515" i="1"/>
  <c r="P515" i="1"/>
  <c r="L515" i="1"/>
  <c r="G515" i="1"/>
  <c r="F515" i="1"/>
  <c r="AV515" i="1" s="1"/>
  <c r="AW514" i="1"/>
  <c r="AV514" i="1"/>
  <c r="AQ514" i="1"/>
  <c r="AJ514" i="1"/>
  <c r="AF514" i="1"/>
  <c r="AF517" i="1" s="1"/>
  <c r="W514" i="1"/>
  <c r="V514" i="1" s="1"/>
  <c r="P514" i="1"/>
  <c r="P517" i="1" s="1"/>
  <c r="L514" i="1"/>
  <c r="G514" i="1"/>
  <c r="F514" i="1" s="1"/>
  <c r="F517" i="1" s="1"/>
  <c r="AQ513" i="1"/>
  <c r="AJ513" i="1"/>
  <c r="AF513" i="1"/>
  <c r="W513" i="1"/>
  <c r="V513" i="1"/>
  <c r="V517" i="1" s="1"/>
  <c r="P513" i="1"/>
  <c r="L513" i="1"/>
  <c r="L517" i="1" s="1"/>
  <c r="G513" i="1"/>
  <c r="F513" i="1"/>
  <c r="AW512" i="1"/>
  <c r="AQ512" i="1"/>
  <c r="AJ512" i="1"/>
  <c r="AF512" i="1"/>
  <c r="W512" i="1"/>
  <c r="V512" i="1" s="1"/>
  <c r="P512" i="1"/>
  <c r="L512" i="1"/>
  <c r="G512" i="1"/>
  <c r="F512" i="1" s="1"/>
  <c r="AQ511" i="1"/>
  <c r="AJ511" i="1"/>
  <c r="AF511" i="1"/>
  <c r="W511" i="1"/>
  <c r="V511" i="1"/>
  <c r="U511" i="1"/>
  <c r="P511" i="1" s="1"/>
  <c r="T511" i="1"/>
  <c r="L511" i="1"/>
  <c r="G511" i="1"/>
  <c r="F511" i="1" s="1"/>
  <c r="AV511" i="1" s="1"/>
  <c r="AQ510" i="1"/>
  <c r="AJ510" i="1"/>
  <c r="AF510" i="1"/>
  <c r="W510" i="1"/>
  <c r="V510" i="1"/>
  <c r="P510" i="1"/>
  <c r="L510" i="1"/>
  <c r="G510" i="1"/>
  <c r="F510" i="1"/>
  <c r="AV510" i="1" s="1"/>
  <c r="AW509" i="1"/>
  <c r="AQ509" i="1"/>
  <c r="AJ509" i="1"/>
  <c r="AF509" i="1"/>
  <c r="W509" i="1"/>
  <c r="P509" i="1"/>
  <c r="L509" i="1"/>
  <c r="G509" i="1"/>
  <c r="AQ508" i="1"/>
  <c r="AJ508" i="1"/>
  <c r="AW508" i="1" s="1"/>
  <c r="AF508" i="1"/>
  <c r="W508" i="1"/>
  <c r="V508" i="1"/>
  <c r="P508" i="1"/>
  <c r="L508" i="1"/>
  <c r="G508" i="1"/>
  <c r="F508" i="1"/>
  <c r="AW507" i="1"/>
  <c r="AQ507" i="1"/>
  <c r="AJ507" i="1"/>
  <c r="AF507" i="1"/>
  <c r="W507" i="1"/>
  <c r="P507" i="1"/>
  <c r="L507" i="1"/>
  <c r="G507" i="1"/>
  <c r="F507" i="1" s="1"/>
  <c r="AQ506" i="1"/>
  <c r="AJ506" i="1"/>
  <c r="AW506" i="1" s="1"/>
  <c r="AX506" i="1" s="1"/>
  <c r="AF506" i="1"/>
  <c r="W506" i="1"/>
  <c r="V506" i="1"/>
  <c r="P506" i="1"/>
  <c r="L506" i="1"/>
  <c r="G506" i="1"/>
  <c r="F506" i="1"/>
  <c r="AV506" i="1" s="1"/>
  <c r="AW505" i="1"/>
  <c r="AQ505" i="1"/>
  <c r="AJ505" i="1"/>
  <c r="AF505" i="1"/>
  <c r="W505" i="1"/>
  <c r="V505" i="1" s="1"/>
  <c r="P505" i="1"/>
  <c r="L505" i="1"/>
  <c r="G505" i="1"/>
  <c r="F505" i="1" s="1"/>
  <c r="AQ504" i="1"/>
  <c r="AJ504" i="1"/>
  <c r="AF504" i="1"/>
  <c r="W504" i="1"/>
  <c r="V504" i="1"/>
  <c r="P504" i="1"/>
  <c r="L504" i="1"/>
  <c r="G504" i="1"/>
  <c r="F504" i="1"/>
  <c r="AV504" i="1" s="1"/>
  <c r="AW503" i="1"/>
  <c r="AQ503" i="1"/>
  <c r="AJ503" i="1"/>
  <c r="AF503" i="1"/>
  <c r="W503" i="1"/>
  <c r="V503" i="1" s="1"/>
  <c r="P503" i="1"/>
  <c r="L503" i="1"/>
  <c r="G503" i="1"/>
  <c r="AQ502" i="1"/>
  <c r="AJ502" i="1"/>
  <c r="AW502" i="1" s="1"/>
  <c r="AF502" i="1"/>
  <c r="W502" i="1"/>
  <c r="V502" i="1"/>
  <c r="P502" i="1"/>
  <c r="L502" i="1"/>
  <c r="G502" i="1"/>
  <c r="F502" i="1"/>
  <c r="AW501" i="1"/>
  <c r="AV501" i="1"/>
  <c r="AQ501" i="1"/>
  <c r="AJ501" i="1"/>
  <c r="AF501" i="1"/>
  <c r="W501" i="1"/>
  <c r="V501" i="1" s="1"/>
  <c r="P501" i="1"/>
  <c r="L501" i="1"/>
  <c r="G501" i="1"/>
  <c r="F501" i="1" s="1"/>
  <c r="AQ500" i="1"/>
  <c r="AJ500" i="1"/>
  <c r="AW500" i="1" s="1"/>
  <c r="AF500" i="1"/>
  <c r="W500" i="1"/>
  <c r="V500" i="1"/>
  <c r="P500" i="1"/>
  <c r="L500" i="1"/>
  <c r="G500" i="1"/>
  <c r="F500" i="1"/>
  <c r="AW499" i="1"/>
  <c r="AQ499" i="1"/>
  <c r="AJ499" i="1"/>
  <c r="AF499" i="1"/>
  <c r="W499" i="1"/>
  <c r="V499" i="1" s="1"/>
  <c r="P499" i="1"/>
  <c r="L499" i="1"/>
  <c r="G499" i="1"/>
  <c r="F499" i="1" s="1"/>
  <c r="AQ498" i="1"/>
  <c r="AJ498" i="1"/>
  <c r="AF498" i="1"/>
  <c r="W498" i="1"/>
  <c r="V498" i="1"/>
  <c r="U498" i="1"/>
  <c r="P498" i="1" s="1"/>
  <c r="T498" i="1"/>
  <c r="T516" i="1" s="1"/>
  <c r="L498" i="1"/>
  <c r="G498" i="1"/>
  <c r="F498" i="1" s="1"/>
  <c r="AV498" i="1" s="1"/>
  <c r="AQ497" i="1"/>
  <c r="AJ497" i="1"/>
  <c r="AF497" i="1"/>
  <c r="W497" i="1"/>
  <c r="V497" i="1"/>
  <c r="P497" i="1"/>
  <c r="F497" i="1" s="1"/>
  <c r="AV497" i="1" s="1"/>
  <c r="L497" i="1"/>
  <c r="G497" i="1"/>
  <c r="AW496" i="1"/>
  <c r="AQ496" i="1"/>
  <c r="AJ496" i="1"/>
  <c r="AF496" i="1"/>
  <c r="W496" i="1"/>
  <c r="V496" i="1" s="1"/>
  <c r="U496" i="1"/>
  <c r="L496" i="1"/>
  <c r="G496" i="1"/>
  <c r="AW495" i="1"/>
  <c r="AX495" i="1" s="1"/>
  <c r="AQ495" i="1"/>
  <c r="AJ495" i="1"/>
  <c r="AF495" i="1"/>
  <c r="W495" i="1"/>
  <c r="V495" i="1" s="1"/>
  <c r="P495" i="1"/>
  <c r="L495" i="1"/>
  <c r="G495" i="1"/>
  <c r="F495" i="1" s="1"/>
  <c r="AV495" i="1" s="1"/>
  <c r="AQ494" i="1"/>
  <c r="AJ494" i="1"/>
  <c r="AF494" i="1"/>
  <c r="V494" i="1" s="1"/>
  <c r="W494" i="1"/>
  <c r="P494" i="1"/>
  <c r="L494" i="1"/>
  <c r="G494" i="1"/>
  <c r="F494" i="1"/>
  <c r="AV494" i="1" s="1"/>
  <c r="B494" i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AQ493" i="1"/>
  <c r="AW493" i="1" s="1"/>
  <c r="AJ493" i="1"/>
  <c r="AF493" i="1"/>
  <c r="V493" i="1" s="1"/>
  <c r="W493" i="1"/>
  <c r="P493" i="1"/>
  <c r="L493" i="1"/>
  <c r="G493" i="1"/>
  <c r="F493" i="1" s="1"/>
  <c r="B493" i="1"/>
  <c r="AQ492" i="1"/>
  <c r="AJ492" i="1"/>
  <c r="AF492" i="1"/>
  <c r="W492" i="1"/>
  <c r="V492" i="1"/>
  <c r="P492" i="1"/>
  <c r="L492" i="1"/>
  <c r="G492" i="1"/>
  <c r="AQ491" i="1"/>
  <c r="AJ491" i="1"/>
  <c r="AW491" i="1" s="1"/>
  <c r="AF491" i="1"/>
  <c r="W491" i="1"/>
  <c r="V491" i="1"/>
  <c r="P491" i="1"/>
  <c r="L491" i="1"/>
  <c r="G491" i="1"/>
  <c r="F491" i="1" s="1"/>
  <c r="AV491" i="1" s="1"/>
  <c r="AS490" i="1"/>
  <c r="AO490" i="1"/>
  <c r="AL490" i="1"/>
  <c r="Y490" i="1"/>
  <c r="T490" i="1"/>
  <c r="I490" i="1"/>
  <c r="AY489" i="1"/>
  <c r="AY490" i="1" s="1"/>
  <c r="AR489" i="1"/>
  <c r="AR490" i="1" s="1"/>
  <c r="AB489" i="1"/>
  <c r="AB490" i="1" s="1"/>
  <c r="AA489" i="1"/>
  <c r="AA490" i="1" s="1"/>
  <c r="T489" i="1"/>
  <c r="S489" i="1"/>
  <c r="S490" i="1" s="1"/>
  <c r="M489" i="1"/>
  <c r="M490" i="1" s="1"/>
  <c r="AZ488" i="1"/>
  <c r="AZ489" i="1" s="1"/>
  <c r="AZ490" i="1" s="1"/>
  <c r="AY488" i="1"/>
  <c r="AU488" i="1"/>
  <c r="AS488" i="1"/>
  <c r="AR488" i="1"/>
  <c r="AP488" i="1"/>
  <c r="AO488" i="1"/>
  <c r="AN488" i="1"/>
  <c r="AM488" i="1"/>
  <c r="AM489" i="1" s="1"/>
  <c r="AM490" i="1" s="1"/>
  <c r="AL488" i="1"/>
  <c r="AK488" i="1"/>
  <c r="AI488" i="1"/>
  <c r="AH488" i="1"/>
  <c r="AG488" i="1"/>
  <c r="AF488" i="1"/>
  <c r="AE488" i="1"/>
  <c r="AE489" i="1" s="1"/>
  <c r="AE490" i="1" s="1"/>
  <c r="AD488" i="1"/>
  <c r="AC488" i="1"/>
  <c r="AB488" i="1"/>
  <c r="AA488" i="1"/>
  <c r="Z488" i="1"/>
  <c r="Y488" i="1"/>
  <c r="X488" i="1"/>
  <c r="W488" i="1"/>
  <c r="U488" i="1"/>
  <c r="T488" i="1"/>
  <c r="S488" i="1"/>
  <c r="R488" i="1"/>
  <c r="Q488" i="1"/>
  <c r="P488" i="1"/>
  <c r="O488" i="1"/>
  <c r="O489" i="1" s="1"/>
  <c r="O490" i="1" s="1"/>
  <c r="N488" i="1"/>
  <c r="M488" i="1"/>
  <c r="K488" i="1"/>
  <c r="J488" i="1"/>
  <c r="I488" i="1"/>
  <c r="H488" i="1"/>
  <c r="G488" i="1"/>
  <c r="AZ487" i="1"/>
  <c r="AY487" i="1"/>
  <c r="AU487" i="1"/>
  <c r="AT487" i="1"/>
  <c r="AS487" i="1"/>
  <c r="AS489" i="1" s="1"/>
  <c r="AR487" i="1"/>
  <c r="AP487" i="1"/>
  <c r="AO487" i="1"/>
  <c r="AO489" i="1" s="1"/>
  <c r="AN487" i="1"/>
  <c r="AN489" i="1" s="1"/>
  <c r="AN490" i="1" s="1"/>
  <c r="AM487" i="1"/>
  <c r="AL487" i="1"/>
  <c r="AL489" i="1" s="1"/>
  <c r="AK487" i="1"/>
  <c r="AK489" i="1" s="1"/>
  <c r="AK490" i="1" s="1"/>
  <c r="AI487" i="1"/>
  <c r="AI489" i="1" s="1"/>
  <c r="AI490" i="1" s="1"/>
  <c r="AH487" i="1"/>
  <c r="AG487" i="1"/>
  <c r="AG489" i="1" s="1"/>
  <c r="AG490" i="1" s="1"/>
  <c r="AE487" i="1"/>
  <c r="AD487" i="1"/>
  <c r="AD489" i="1" s="1"/>
  <c r="AD490" i="1" s="1"/>
  <c r="AC487" i="1"/>
  <c r="AC489" i="1" s="1"/>
  <c r="AC490" i="1" s="1"/>
  <c r="AB487" i="1"/>
  <c r="AA487" i="1"/>
  <c r="Z487" i="1"/>
  <c r="Y487" i="1"/>
  <c r="Y489" i="1" s="1"/>
  <c r="X487" i="1"/>
  <c r="X489" i="1" s="1"/>
  <c r="X490" i="1" s="1"/>
  <c r="U487" i="1"/>
  <c r="U489" i="1" s="1"/>
  <c r="U490" i="1" s="1"/>
  <c r="T487" i="1"/>
  <c r="S487" i="1"/>
  <c r="R487" i="1"/>
  <c r="Q487" i="1"/>
  <c r="Q489" i="1" s="1"/>
  <c r="Q490" i="1" s="1"/>
  <c r="O487" i="1"/>
  <c r="N487" i="1"/>
  <c r="N489" i="1" s="1"/>
  <c r="N490" i="1" s="1"/>
  <c r="M487" i="1"/>
  <c r="K487" i="1"/>
  <c r="K489" i="1" s="1"/>
  <c r="K490" i="1" s="1"/>
  <c r="J487" i="1"/>
  <c r="I487" i="1"/>
  <c r="I489" i="1" s="1"/>
  <c r="H487" i="1"/>
  <c r="H489" i="1" s="1"/>
  <c r="H490" i="1" s="1"/>
  <c r="AT486" i="1"/>
  <c r="AT488" i="1" s="1"/>
  <c r="AQ486" i="1"/>
  <c r="AQ488" i="1" s="1"/>
  <c r="AJ486" i="1"/>
  <c r="AF486" i="1"/>
  <c r="W486" i="1"/>
  <c r="V486" i="1"/>
  <c r="V488" i="1" s="1"/>
  <c r="P486" i="1"/>
  <c r="L486" i="1"/>
  <c r="L488" i="1" s="1"/>
  <c r="G486" i="1"/>
  <c r="AW485" i="1"/>
  <c r="AX485" i="1" s="1"/>
  <c r="AQ485" i="1"/>
  <c r="AJ485" i="1"/>
  <c r="AF485" i="1"/>
  <c r="W485" i="1"/>
  <c r="V485" i="1" s="1"/>
  <c r="P485" i="1"/>
  <c r="L485" i="1"/>
  <c r="F485" i="1" s="1"/>
  <c r="AV485" i="1" s="1"/>
  <c r="G485" i="1"/>
  <c r="AQ484" i="1"/>
  <c r="AW484" i="1" s="1"/>
  <c r="AJ484" i="1"/>
  <c r="AF484" i="1"/>
  <c r="V484" i="1" s="1"/>
  <c r="W484" i="1"/>
  <c r="P484" i="1"/>
  <c r="L484" i="1"/>
  <c r="G484" i="1"/>
  <c r="F484" i="1"/>
  <c r="AV484" i="1" s="1"/>
  <c r="AX484" i="1" s="1"/>
  <c r="AQ483" i="1"/>
  <c r="AJ483" i="1"/>
  <c r="AW483" i="1" s="1"/>
  <c r="AF483" i="1"/>
  <c r="V483" i="1" s="1"/>
  <c r="W483" i="1"/>
  <c r="P483" i="1"/>
  <c r="L483" i="1"/>
  <c r="G483" i="1"/>
  <c r="F483" i="1" s="1"/>
  <c r="AV483" i="1" s="1"/>
  <c r="AQ482" i="1"/>
  <c r="AJ482" i="1"/>
  <c r="AW482" i="1" s="1"/>
  <c r="AF482" i="1"/>
  <c r="W482" i="1"/>
  <c r="V482" i="1"/>
  <c r="P482" i="1"/>
  <c r="L482" i="1"/>
  <c r="F482" i="1" s="1"/>
  <c r="AV482" i="1" s="1"/>
  <c r="G482" i="1"/>
  <c r="AW481" i="1"/>
  <c r="AQ481" i="1"/>
  <c r="AJ481" i="1"/>
  <c r="AF481" i="1"/>
  <c r="W481" i="1"/>
  <c r="V481" i="1" s="1"/>
  <c r="P481" i="1"/>
  <c r="L481" i="1"/>
  <c r="F481" i="1" s="1"/>
  <c r="G481" i="1"/>
  <c r="AQ480" i="1"/>
  <c r="AW480" i="1" s="1"/>
  <c r="AJ480" i="1"/>
  <c r="AF480" i="1"/>
  <c r="V480" i="1" s="1"/>
  <c r="W480" i="1"/>
  <c r="P480" i="1"/>
  <c r="F480" i="1" s="1"/>
  <c r="AV480" i="1" s="1"/>
  <c r="AX480" i="1" s="1"/>
  <c r="L480" i="1"/>
  <c r="G480" i="1"/>
  <c r="AQ479" i="1"/>
  <c r="AJ479" i="1"/>
  <c r="AW479" i="1" s="1"/>
  <c r="AF479" i="1"/>
  <c r="V479" i="1" s="1"/>
  <c r="W479" i="1"/>
  <c r="P479" i="1"/>
  <c r="L479" i="1"/>
  <c r="G479" i="1"/>
  <c r="F479" i="1" s="1"/>
  <c r="AV479" i="1" s="1"/>
  <c r="AQ478" i="1"/>
  <c r="AJ478" i="1"/>
  <c r="AW478" i="1" s="1"/>
  <c r="AF478" i="1"/>
  <c r="W478" i="1"/>
  <c r="V478" i="1"/>
  <c r="P478" i="1"/>
  <c r="L478" i="1"/>
  <c r="F478" i="1" s="1"/>
  <c r="AV478" i="1" s="1"/>
  <c r="G478" i="1"/>
  <c r="AW477" i="1"/>
  <c r="AQ477" i="1"/>
  <c r="AJ477" i="1"/>
  <c r="AF477" i="1"/>
  <c r="W477" i="1"/>
  <c r="V477" i="1" s="1"/>
  <c r="P477" i="1"/>
  <c r="L477" i="1"/>
  <c r="G477" i="1"/>
  <c r="AQ476" i="1"/>
  <c r="AJ476" i="1"/>
  <c r="AF476" i="1"/>
  <c r="V476" i="1" s="1"/>
  <c r="W476" i="1"/>
  <c r="P476" i="1"/>
  <c r="P487" i="1" s="1"/>
  <c r="P489" i="1" s="1"/>
  <c r="P490" i="1" s="1"/>
  <c r="L476" i="1"/>
  <c r="G476" i="1"/>
  <c r="F476" i="1"/>
  <c r="AV476" i="1" s="1"/>
  <c r="AQ475" i="1"/>
  <c r="AJ475" i="1"/>
  <c r="AW475" i="1" s="1"/>
  <c r="AF475" i="1"/>
  <c r="V475" i="1" s="1"/>
  <c r="W475" i="1"/>
  <c r="P475" i="1"/>
  <c r="L475" i="1"/>
  <c r="G475" i="1"/>
  <c r="F475" i="1" s="1"/>
  <c r="AV475" i="1" s="1"/>
  <c r="B475" i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AQ474" i="1"/>
  <c r="AJ474" i="1"/>
  <c r="AF474" i="1"/>
  <c r="W474" i="1"/>
  <c r="V474" i="1"/>
  <c r="V487" i="1" s="1"/>
  <c r="V489" i="1" s="1"/>
  <c r="V490" i="1" s="1"/>
  <c r="P474" i="1"/>
  <c r="L474" i="1"/>
  <c r="G474" i="1"/>
  <c r="AW473" i="1"/>
  <c r="AQ473" i="1"/>
  <c r="AJ473" i="1"/>
  <c r="AF473" i="1"/>
  <c r="W473" i="1"/>
  <c r="V473" i="1"/>
  <c r="P473" i="1"/>
  <c r="L473" i="1"/>
  <c r="G473" i="1"/>
  <c r="Y472" i="1"/>
  <c r="T472" i="1"/>
  <c r="Q472" i="1"/>
  <c r="O472" i="1"/>
  <c r="AT471" i="1"/>
  <c r="AT472" i="1" s="1"/>
  <c r="AS471" i="1"/>
  <c r="AS472" i="1" s="1"/>
  <c r="AN471" i="1"/>
  <c r="AN472" i="1" s="1"/>
  <c r="AL471" i="1"/>
  <c r="AL472" i="1" s="1"/>
  <c r="AI471" i="1"/>
  <c r="AI472" i="1" s="1"/>
  <c r="AF471" i="1"/>
  <c r="AF472" i="1" s="1"/>
  <c r="AD471" i="1"/>
  <c r="AD472" i="1" s="1"/>
  <c r="X471" i="1"/>
  <c r="X472" i="1" s="1"/>
  <c r="S471" i="1"/>
  <c r="S472" i="1" s="1"/>
  <c r="N471" i="1"/>
  <c r="N472" i="1" s="1"/>
  <c r="H471" i="1"/>
  <c r="H472" i="1" s="1"/>
  <c r="AZ470" i="1"/>
  <c r="AY470" i="1"/>
  <c r="AU470" i="1"/>
  <c r="AT470" i="1"/>
  <c r="AS470" i="1"/>
  <c r="AR470" i="1"/>
  <c r="AP470" i="1"/>
  <c r="AO470" i="1"/>
  <c r="AN470" i="1"/>
  <c r="AM470" i="1"/>
  <c r="AL470" i="1"/>
  <c r="AK470" i="1"/>
  <c r="AK471" i="1" s="1"/>
  <c r="AK472" i="1" s="1"/>
  <c r="AI470" i="1"/>
  <c r="AH470" i="1"/>
  <c r="AG470" i="1"/>
  <c r="AF470" i="1"/>
  <c r="AE470" i="1"/>
  <c r="AD470" i="1"/>
  <c r="AC470" i="1"/>
  <c r="AC471" i="1" s="1"/>
  <c r="AC472" i="1" s="1"/>
  <c r="AB470" i="1"/>
  <c r="AA470" i="1"/>
  <c r="Z470" i="1"/>
  <c r="Y470" i="1"/>
  <c r="X470" i="1"/>
  <c r="W470" i="1"/>
  <c r="U470" i="1"/>
  <c r="T470" i="1"/>
  <c r="S470" i="1"/>
  <c r="R470" i="1"/>
  <c r="Q470" i="1"/>
  <c r="O470" i="1"/>
  <c r="N470" i="1"/>
  <c r="M470" i="1"/>
  <c r="M471" i="1" s="1"/>
  <c r="M472" i="1" s="1"/>
  <c r="L470" i="1"/>
  <c r="K470" i="1"/>
  <c r="J470" i="1"/>
  <c r="I470" i="1"/>
  <c r="H470" i="1"/>
  <c r="AZ469" i="1"/>
  <c r="AZ471" i="1" s="1"/>
  <c r="AZ472" i="1" s="1"/>
  <c r="AY469" i="1"/>
  <c r="AY471" i="1" s="1"/>
  <c r="AY472" i="1" s="1"/>
  <c r="AU469" i="1"/>
  <c r="AT469" i="1"/>
  <c r="AS469" i="1"/>
  <c r="AR469" i="1"/>
  <c r="AP469" i="1"/>
  <c r="AP471" i="1" s="1"/>
  <c r="AP472" i="1" s="1"/>
  <c r="AO469" i="1"/>
  <c r="AO471" i="1" s="1"/>
  <c r="AO472" i="1" s="1"/>
  <c r="AN469" i="1"/>
  <c r="AM469" i="1"/>
  <c r="AL469" i="1"/>
  <c r="AK469" i="1"/>
  <c r="AI469" i="1"/>
  <c r="AH469" i="1"/>
  <c r="AH471" i="1" s="1"/>
  <c r="AH472" i="1" s="1"/>
  <c r="AG469" i="1"/>
  <c r="AG471" i="1" s="1"/>
  <c r="AG472" i="1" s="1"/>
  <c r="AE469" i="1"/>
  <c r="AE471" i="1" s="1"/>
  <c r="AE472" i="1" s="1"/>
  <c r="AD469" i="1"/>
  <c r="AC469" i="1"/>
  <c r="AB469" i="1"/>
  <c r="AB471" i="1" s="1"/>
  <c r="AB472" i="1" s="1"/>
  <c r="AA469" i="1"/>
  <c r="AA471" i="1" s="1"/>
  <c r="AA472" i="1" s="1"/>
  <c r="Z469" i="1"/>
  <c r="Y469" i="1"/>
  <c r="Y471" i="1" s="1"/>
  <c r="X469" i="1"/>
  <c r="V469" i="1"/>
  <c r="V471" i="1" s="1"/>
  <c r="V472" i="1" s="1"/>
  <c r="T469" i="1"/>
  <c r="T471" i="1" s="1"/>
  <c r="S469" i="1"/>
  <c r="R469" i="1"/>
  <c r="R471" i="1" s="1"/>
  <c r="R472" i="1" s="1"/>
  <c r="Q469" i="1"/>
  <c r="Q471" i="1" s="1"/>
  <c r="O469" i="1"/>
  <c r="O471" i="1" s="1"/>
  <c r="N469" i="1"/>
  <c r="M469" i="1"/>
  <c r="L469" i="1"/>
  <c r="K469" i="1"/>
  <c r="K471" i="1" s="1"/>
  <c r="K472" i="1" s="1"/>
  <c r="J469" i="1"/>
  <c r="J471" i="1" s="1"/>
  <c r="J472" i="1" s="1"/>
  <c r="I469" i="1"/>
  <c r="I471" i="1" s="1"/>
  <c r="I472" i="1" s="1"/>
  <c r="H469" i="1"/>
  <c r="AW468" i="1"/>
  <c r="AQ468" i="1"/>
  <c r="AQ470" i="1" s="1"/>
  <c r="AJ468" i="1"/>
  <c r="AJ470" i="1" s="1"/>
  <c r="AF468" i="1"/>
  <c r="W468" i="1"/>
  <c r="V468" i="1"/>
  <c r="V470" i="1" s="1"/>
  <c r="P468" i="1"/>
  <c r="P470" i="1" s="1"/>
  <c r="L468" i="1"/>
  <c r="G468" i="1"/>
  <c r="B468" i="1"/>
  <c r="AQ467" i="1"/>
  <c r="AJ467" i="1"/>
  <c r="AW467" i="1" s="1"/>
  <c r="AX467" i="1" s="1"/>
  <c r="AF467" i="1"/>
  <c r="W467" i="1"/>
  <c r="V467" i="1" s="1"/>
  <c r="P467" i="1"/>
  <c r="L467" i="1"/>
  <c r="F467" i="1" s="1"/>
  <c r="AV467" i="1" s="1"/>
  <c r="G467" i="1"/>
  <c r="AQ466" i="1"/>
  <c r="AJ466" i="1"/>
  <c r="AF466" i="1"/>
  <c r="W466" i="1"/>
  <c r="V466" i="1" s="1"/>
  <c r="U466" i="1"/>
  <c r="P466" i="1" s="1"/>
  <c r="L466" i="1"/>
  <c r="G466" i="1"/>
  <c r="B466" i="1"/>
  <c r="B467" i="1" s="1"/>
  <c r="AQ465" i="1"/>
  <c r="AJ465" i="1"/>
  <c r="AW465" i="1" s="1"/>
  <c r="AF465" i="1"/>
  <c r="W465" i="1"/>
  <c r="V465" i="1" s="1"/>
  <c r="P465" i="1"/>
  <c r="L465" i="1"/>
  <c r="F465" i="1" s="1"/>
  <c r="G465" i="1"/>
  <c r="B465" i="1"/>
  <c r="AW464" i="1"/>
  <c r="AX464" i="1" s="1"/>
  <c r="AQ464" i="1"/>
  <c r="AQ469" i="1" s="1"/>
  <c r="AJ464" i="1"/>
  <c r="AF464" i="1"/>
  <c r="W464" i="1"/>
  <c r="V464" i="1" s="1"/>
  <c r="U464" i="1"/>
  <c r="P464" i="1"/>
  <c r="L464" i="1"/>
  <c r="G464" i="1"/>
  <c r="F464" i="1" s="1"/>
  <c r="AV464" i="1" s="1"/>
  <c r="B464" i="1"/>
  <c r="AW463" i="1"/>
  <c r="AQ463" i="1"/>
  <c r="AJ463" i="1"/>
  <c r="AF463" i="1"/>
  <c r="AF469" i="1" s="1"/>
  <c r="W463" i="1"/>
  <c r="W469" i="1" s="1"/>
  <c r="W471" i="1" s="1"/>
  <c r="W472" i="1" s="1"/>
  <c r="V463" i="1"/>
  <c r="P463" i="1"/>
  <c r="L463" i="1"/>
  <c r="G463" i="1"/>
  <c r="AQ462" i="1"/>
  <c r="AJ462" i="1"/>
  <c r="AW462" i="1" s="1"/>
  <c r="AF462" i="1"/>
  <c r="W462" i="1"/>
  <c r="V462" i="1"/>
  <c r="P462" i="1"/>
  <c r="L462" i="1"/>
  <c r="G462" i="1"/>
  <c r="F462" i="1" s="1"/>
  <c r="AZ461" i="1"/>
  <c r="AR461" i="1"/>
  <c r="T461" i="1"/>
  <c r="AS460" i="1"/>
  <c r="AS461" i="1" s="1"/>
  <c r="AK460" i="1"/>
  <c r="AK461" i="1" s="1"/>
  <c r="AH460" i="1"/>
  <c r="AH461" i="1" s="1"/>
  <c r="AA460" i="1"/>
  <c r="AA461" i="1" s="1"/>
  <c r="Z460" i="1"/>
  <c r="Z461" i="1" s="1"/>
  <c r="U460" i="1"/>
  <c r="U461" i="1" s="1"/>
  <c r="S460" i="1"/>
  <c r="S461" i="1" s="1"/>
  <c r="R460" i="1"/>
  <c r="R461" i="1" s="1"/>
  <c r="K460" i="1"/>
  <c r="K461" i="1" s="1"/>
  <c r="AZ459" i="1"/>
  <c r="AY459" i="1"/>
  <c r="AU459" i="1"/>
  <c r="AT459" i="1"/>
  <c r="AS459" i="1"/>
  <c r="AR459" i="1"/>
  <c r="AP459" i="1"/>
  <c r="AP460" i="1" s="1"/>
  <c r="AP461" i="1" s="1"/>
  <c r="AO459" i="1"/>
  <c r="AN459" i="1"/>
  <c r="AM459" i="1"/>
  <c r="AL459" i="1"/>
  <c r="AK459" i="1"/>
  <c r="AI459" i="1"/>
  <c r="AH459" i="1"/>
  <c r="AG459" i="1"/>
  <c r="AE459" i="1"/>
  <c r="AD459" i="1"/>
  <c r="AC459" i="1"/>
  <c r="AC460" i="1" s="1"/>
  <c r="AC461" i="1" s="1"/>
  <c r="AB459" i="1"/>
  <c r="AA459" i="1"/>
  <c r="Z459" i="1"/>
  <c r="Y459" i="1"/>
  <c r="X459" i="1"/>
  <c r="W459" i="1"/>
  <c r="U459" i="1"/>
  <c r="T459" i="1"/>
  <c r="S459" i="1"/>
  <c r="R459" i="1"/>
  <c r="Q459" i="1"/>
  <c r="O459" i="1"/>
  <c r="N459" i="1"/>
  <c r="M459" i="1"/>
  <c r="M460" i="1" s="1"/>
  <c r="M461" i="1" s="1"/>
  <c r="K459" i="1"/>
  <c r="J459" i="1"/>
  <c r="I459" i="1"/>
  <c r="H459" i="1"/>
  <c r="AZ458" i="1"/>
  <c r="AZ460" i="1" s="1"/>
  <c r="AY458" i="1"/>
  <c r="AY460" i="1" s="1"/>
  <c r="AY461" i="1" s="1"/>
  <c r="AU458" i="1"/>
  <c r="AU460" i="1" s="1"/>
  <c r="AU461" i="1" s="1"/>
  <c r="AT458" i="1"/>
  <c r="AT460" i="1" s="1"/>
  <c r="AT461" i="1" s="1"/>
  <c r="AS458" i="1"/>
  <c r="AR458" i="1"/>
  <c r="AR460" i="1" s="1"/>
  <c r="AP458" i="1"/>
  <c r="AO458" i="1"/>
  <c r="AN458" i="1"/>
  <c r="AN460" i="1" s="1"/>
  <c r="AN461" i="1" s="1"/>
  <c r="AM458" i="1"/>
  <c r="AM460" i="1" s="1"/>
  <c r="AM461" i="1" s="1"/>
  <c r="AL458" i="1"/>
  <c r="AL460" i="1" s="1"/>
  <c r="AL461" i="1" s="1"/>
  <c r="AK458" i="1"/>
  <c r="AI458" i="1"/>
  <c r="AI460" i="1" s="1"/>
  <c r="AI461" i="1" s="1"/>
  <c r="AH458" i="1"/>
  <c r="AG458" i="1"/>
  <c r="AE458" i="1"/>
  <c r="AE460" i="1" s="1"/>
  <c r="AE461" i="1" s="1"/>
  <c r="AD458" i="1"/>
  <c r="AD460" i="1" s="1"/>
  <c r="AD461" i="1" s="1"/>
  <c r="AC458" i="1"/>
  <c r="AB458" i="1"/>
  <c r="AA458" i="1"/>
  <c r="Z458" i="1"/>
  <c r="Y458" i="1"/>
  <c r="X458" i="1"/>
  <c r="X460" i="1" s="1"/>
  <c r="X461" i="1" s="1"/>
  <c r="U458" i="1"/>
  <c r="T458" i="1"/>
  <c r="T460" i="1" s="1"/>
  <c r="S458" i="1"/>
  <c r="R458" i="1"/>
  <c r="Q458" i="1"/>
  <c r="Q460" i="1" s="1"/>
  <c r="Q461" i="1" s="1"/>
  <c r="O458" i="1"/>
  <c r="N458" i="1"/>
  <c r="N460" i="1" s="1"/>
  <c r="N461" i="1" s="1"/>
  <c r="M458" i="1"/>
  <c r="K458" i="1"/>
  <c r="J458" i="1"/>
  <c r="I458" i="1"/>
  <c r="I460" i="1" s="1"/>
  <c r="I461" i="1" s="1"/>
  <c r="H458" i="1"/>
  <c r="H460" i="1" s="1"/>
  <c r="H461" i="1" s="1"/>
  <c r="AW457" i="1"/>
  <c r="AQ457" i="1"/>
  <c r="AJ457" i="1"/>
  <c r="AJ459" i="1" s="1"/>
  <c r="AF457" i="1"/>
  <c r="V457" i="1" s="1"/>
  <c r="W457" i="1"/>
  <c r="P457" i="1"/>
  <c r="L457" i="1"/>
  <c r="G457" i="1"/>
  <c r="F457" i="1" s="1"/>
  <c r="AW456" i="1"/>
  <c r="AQ456" i="1"/>
  <c r="AJ456" i="1"/>
  <c r="AF456" i="1"/>
  <c r="W456" i="1"/>
  <c r="V456" i="1" s="1"/>
  <c r="P456" i="1"/>
  <c r="L456" i="1"/>
  <c r="F456" i="1" s="1"/>
  <c r="G456" i="1"/>
  <c r="AQ455" i="1"/>
  <c r="AW455" i="1" s="1"/>
  <c r="AJ455" i="1"/>
  <c r="AF455" i="1"/>
  <c r="W455" i="1"/>
  <c r="V455" i="1" s="1"/>
  <c r="P455" i="1"/>
  <c r="F455" i="1" s="1"/>
  <c r="L455" i="1"/>
  <c r="G455" i="1"/>
  <c r="AQ454" i="1"/>
  <c r="AJ454" i="1"/>
  <c r="AF454" i="1"/>
  <c r="W454" i="1"/>
  <c r="V454" i="1"/>
  <c r="P454" i="1"/>
  <c r="L454" i="1"/>
  <c r="G454" i="1"/>
  <c r="AW453" i="1"/>
  <c r="AQ453" i="1"/>
  <c r="AJ453" i="1"/>
  <c r="AF453" i="1"/>
  <c r="W453" i="1"/>
  <c r="P453" i="1"/>
  <c r="L453" i="1"/>
  <c r="G453" i="1"/>
  <c r="F453" i="1" s="1"/>
  <c r="AQ452" i="1"/>
  <c r="AJ452" i="1"/>
  <c r="AW452" i="1" s="1"/>
  <c r="AX452" i="1" s="1"/>
  <c r="AF452" i="1"/>
  <c r="W452" i="1"/>
  <c r="V452" i="1"/>
  <c r="P452" i="1"/>
  <c r="L452" i="1"/>
  <c r="G452" i="1"/>
  <c r="F452" i="1"/>
  <c r="AV452" i="1" s="1"/>
  <c r="AW451" i="1"/>
  <c r="AQ451" i="1"/>
  <c r="AJ451" i="1"/>
  <c r="AF451" i="1"/>
  <c r="W451" i="1"/>
  <c r="V451" i="1" s="1"/>
  <c r="P451" i="1"/>
  <c r="L451" i="1"/>
  <c r="G451" i="1"/>
  <c r="F451" i="1" s="1"/>
  <c r="AQ450" i="1"/>
  <c r="AJ450" i="1"/>
  <c r="AW450" i="1" s="1"/>
  <c r="AF450" i="1"/>
  <c r="W450" i="1"/>
  <c r="V450" i="1"/>
  <c r="P450" i="1"/>
  <c r="F450" i="1" s="1"/>
  <c r="AV450" i="1" s="1"/>
  <c r="L450" i="1"/>
  <c r="G450" i="1"/>
  <c r="AW449" i="1"/>
  <c r="AQ449" i="1"/>
  <c r="AJ449" i="1"/>
  <c r="AF449" i="1"/>
  <c r="W449" i="1"/>
  <c r="V449" i="1" s="1"/>
  <c r="AV449" i="1" s="1"/>
  <c r="P449" i="1"/>
  <c r="L449" i="1"/>
  <c r="G449" i="1"/>
  <c r="F449" i="1" s="1"/>
  <c r="AQ448" i="1"/>
  <c r="AJ448" i="1"/>
  <c r="AF448" i="1"/>
  <c r="W448" i="1"/>
  <c r="V448" i="1"/>
  <c r="P448" i="1"/>
  <c r="L448" i="1"/>
  <c r="G448" i="1"/>
  <c r="F448" i="1"/>
  <c r="AV448" i="1" s="1"/>
  <c r="AW447" i="1"/>
  <c r="AQ447" i="1"/>
  <c r="AJ447" i="1"/>
  <c r="AF447" i="1"/>
  <c r="W447" i="1"/>
  <c r="V447" i="1" s="1"/>
  <c r="P447" i="1"/>
  <c r="L447" i="1"/>
  <c r="G447" i="1"/>
  <c r="AQ446" i="1"/>
  <c r="AJ446" i="1"/>
  <c r="AW446" i="1" s="1"/>
  <c r="AF446" i="1"/>
  <c r="W446" i="1"/>
  <c r="V446" i="1"/>
  <c r="P446" i="1"/>
  <c r="F446" i="1" s="1"/>
  <c r="L446" i="1"/>
  <c r="G446" i="1"/>
  <c r="AW445" i="1"/>
  <c r="AV445" i="1"/>
  <c r="AQ445" i="1"/>
  <c r="AJ445" i="1"/>
  <c r="AF445" i="1"/>
  <c r="W445" i="1"/>
  <c r="V445" i="1" s="1"/>
  <c r="P445" i="1"/>
  <c r="L445" i="1"/>
  <c r="G445" i="1"/>
  <c r="F445" i="1" s="1"/>
  <c r="AQ444" i="1"/>
  <c r="AQ458" i="1" s="1"/>
  <c r="AJ444" i="1"/>
  <c r="AW444" i="1" s="1"/>
  <c r="AF444" i="1"/>
  <c r="W444" i="1"/>
  <c r="V444" i="1"/>
  <c r="P444" i="1"/>
  <c r="L444" i="1"/>
  <c r="G444" i="1"/>
  <c r="F444" i="1"/>
  <c r="B444" i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AW443" i="1"/>
  <c r="AQ443" i="1"/>
  <c r="AJ443" i="1"/>
  <c r="AJ458" i="1" s="1"/>
  <c r="AJ460" i="1" s="1"/>
  <c r="AJ461" i="1" s="1"/>
  <c r="AF443" i="1"/>
  <c r="W443" i="1"/>
  <c r="P443" i="1"/>
  <c r="P458" i="1" s="1"/>
  <c r="L443" i="1"/>
  <c r="G443" i="1"/>
  <c r="F443" i="1" s="1"/>
  <c r="AW442" i="1"/>
  <c r="AQ442" i="1"/>
  <c r="AJ442" i="1"/>
  <c r="AF442" i="1"/>
  <c r="W442" i="1"/>
  <c r="V442" i="1"/>
  <c r="P442" i="1"/>
  <c r="L442" i="1"/>
  <c r="G442" i="1"/>
  <c r="AZ441" i="1"/>
  <c r="AN441" i="1"/>
  <c r="AM441" i="1"/>
  <c r="AE441" i="1"/>
  <c r="X441" i="1"/>
  <c r="T441" i="1"/>
  <c r="P441" i="1"/>
  <c r="H441" i="1"/>
  <c r="AY440" i="1"/>
  <c r="AY441" i="1" s="1"/>
  <c r="AU440" i="1"/>
  <c r="AU441" i="1" s="1"/>
  <c r="AT440" i="1"/>
  <c r="AT441" i="1" s="1"/>
  <c r="AN440" i="1"/>
  <c r="AM440" i="1"/>
  <c r="AL440" i="1"/>
  <c r="AL441" i="1" s="1"/>
  <c r="AI440" i="1"/>
  <c r="AI441" i="1" s="1"/>
  <c r="AE440" i="1"/>
  <c r="AA440" i="1"/>
  <c r="AA441" i="1" s="1"/>
  <c r="X440" i="1"/>
  <c r="S440" i="1"/>
  <c r="S441" i="1" s="1"/>
  <c r="K440" i="1"/>
  <c r="K441" i="1" s="1"/>
  <c r="H440" i="1"/>
  <c r="AZ438" i="1"/>
  <c r="AZ440" i="1" s="1"/>
  <c r="AY438" i="1"/>
  <c r="AU438" i="1"/>
  <c r="AT438" i="1"/>
  <c r="AS438" i="1"/>
  <c r="AS440" i="1" s="1"/>
  <c r="AS441" i="1" s="1"/>
  <c r="AR438" i="1"/>
  <c r="AR440" i="1" s="1"/>
  <c r="AR441" i="1" s="1"/>
  <c r="AP438" i="1"/>
  <c r="AP440" i="1" s="1"/>
  <c r="AP441" i="1" s="1"/>
  <c r="AO438" i="1"/>
  <c r="AO440" i="1" s="1"/>
  <c r="AO441" i="1" s="1"/>
  <c r="AN438" i="1"/>
  <c r="AM438" i="1"/>
  <c r="AL438" i="1"/>
  <c r="AK438" i="1"/>
  <c r="AK440" i="1" s="1"/>
  <c r="AK441" i="1" s="1"/>
  <c r="AI438" i="1"/>
  <c r="AH438" i="1"/>
  <c r="AH440" i="1" s="1"/>
  <c r="AH441" i="1" s="1"/>
  <c r="AG438" i="1"/>
  <c r="AG440" i="1" s="1"/>
  <c r="AG441" i="1" s="1"/>
  <c r="AE438" i="1"/>
  <c r="AD438" i="1"/>
  <c r="AD440" i="1" s="1"/>
  <c r="AD441" i="1" s="1"/>
  <c r="AC438" i="1"/>
  <c r="AC440" i="1" s="1"/>
  <c r="AC441" i="1" s="1"/>
  <c r="AB438" i="1"/>
  <c r="AB440" i="1" s="1"/>
  <c r="AB441" i="1" s="1"/>
  <c r="AA438" i="1"/>
  <c r="Z438" i="1"/>
  <c r="Z440" i="1" s="1"/>
  <c r="Z441" i="1" s="1"/>
  <c r="Y438" i="1"/>
  <c r="Y440" i="1" s="1"/>
  <c r="Y441" i="1" s="1"/>
  <c r="X438" i="1"/>
  <c r="U438" i="1"/>
  <c r="U440" i="1" s="1"/>
  <c r="U441" i="1" s="1"/>
  <c r="T438" i="1"/>
  <c r="T440" i="1" s="1"/>
  <c r="S438" i="1"/>
  <c r="R438" i="1"/>
  <c r="R440" i="1" s="1"/>
  <c r="R441" i="1" s="1"/>
  <c r="Q438" i="1"/>
  <c r="Q440" i="1" s="1"/>
  <c r="Q441" i="1" s="1"/>
  <c r="N438" i="1"/>
  <c r="N440" i="1" s="1"/>
  <c r="N441" i="1" s="1"/>
  <c r="M438" i="1"/>
  <c r="M440" i="1" s="1"/>
  <c r="M441" i="1" s="1"/>
  <c r="K438" i="1"/>
  <c r="J438" i="1"/>
  <c r="J440" i="1" s="1"/>
  <c r="J441" i="1" s="1"/>
  <c r="I438" i="1"/>
  <c r="I440" i="1" s="1"/>
  <c r="I441" i="1" s="1"/>
  <c r="H438" i="1"/>
  <c r="AQ437" i="1"/>
  <c r="AJ437" i="1"/>
  <c r="AF437" i="1"/>
  <c r="W437" i="1"/>
  <c r="V437" i="1"/>
  <c r="P437" i="1"/>
  <c r="L437" i="1"/>
  <c r="G437" i="1"/>
  <c r="F437" i="1"/>
  <c r="AV437" i="1" s="1"/>
  <c r="AW436" i="1"/>
  <c r="AQ436" i="1"/>
  <c r="AJ436" i="1"/>
  <c r="AF436" i="1"/>
  <c r="W436" i="1"/>
  <c r="V436" i="1" s="1"/>
  <c r="P436" i="1"/>
  <c r="L436" i="1"/>
  <c r="G436" i="1"/>
  <c r="AQ435" i="1"/>
  <c r="AJ435" i="1"/>
  <c r="AF435" i="1"/>
  <c r="W435" i="1"/>
  <c r="V435" i="1"/>
  <c r="P435" i="1"/>
  <c r="L435" i="1"/>
  <c r="G435" i="1"/>
  <c r="F435" i="1"/>
  <c r="AV435" i="1" s="1"/>
  <c r="AW434" i="1"/>
  <c r="AQ434" i="1"/>
  <c r="AJ434" i="1"/>
  <c r="AF434" i="1"/>
  <c r="W434" i="1"/>
  <c r="P434" i="1"/>
  <c r="L434" i="1"/>
  <c r="G434" i="1"/>
  <c r="AQ433" i="1"/>
  <c r="AJ433" i="1"/>
  <c r="AW433" i="1" s="1"/>
  <c r="AF433" i="1"/>
  <c r="W433" i="1"/>
  <c r="V433" i="1"/>
  <c r="P433" i="1"/>
  <c r="L433" i="1"/>
  <c r="G433" i="1"/>
  <c r="F433" i="1"/>
  <c r="B433" i="1"/>
  <c r="B434" i="1" s="1"/>
  <c r="B435" i="1" s="1"/>
  <c r="B436" i="1" s="1"/>
  <c r="B437" i="1" s="1"/>
  <c r="AW432" i="1"/>
  <c r="AQ432" i="1"/>
  <c r="AJ432" i="1"/>
  <c r="AJ438" i="1" s="1"/>
  <c r="AJ440" i="1" s="1"/>
  <c r="AF432" i="1"/>
  <c r="W432" i="1"/>
  <c r="P432" i="1"/>
  <c r="P438" i="1" s="1"/>
  <c r="P440" i="1" s="1"/>
  <c r="O432" i="1"/>
  <c r="O438" i="1" s="1"/>
  <c r="O440" i="1" s="1"/>
  <c r="O441" i="1" s="1"/>
  <c r="G432" i="1"/>
  <c r="AQ431" i="1"/>
  <c r="AJ431" i="1"/>
  <c r="AF431" i="1"/>
  <c r="W431" i="1"/>
  <c r="V431" i="1"/>
  <c r="P431" i="1"/>
  <c r="L431" i="1"/>
  <c r="G431" i="1"/>
  <c r="F431" i="1"/>
  <c r="AV431" i="1" s="1"/>
  <c r="AZ430" i="1"/>
  <c r="AN430" i="1"/>
  <c r="AG430" i="1"/>
  <c r="Y430" i="1"/>
  <c r="N430" i="1"/>
  <c r="H430" i="1"/>
  <c r="AU429" i="1"/>
  <c r="AU430" i="1" s="1"/>
  <c r="AN429" i="1"/>
  <c r="AI429" i="1"/>
  <c r="AI430" i="1" s="1"/>
  <c r="AE429" i="1"/>
  <c r="AE430" i="1" s="1"/>
  <c r="AC429" i="1"/>
  <c r="AC430" i="1" s="1"/>
  <c r="X429" i="1"/>
  <c r="X430" i="1" s="1"/>
  <c r="U429" i="1"/>
  <c r="U430" i="1" s="1"/>
  <c r="H429" i="1"/>
  <c r="AZ428" i="1"/>
  <c r="AZ429" i="1" s="1"/>
  <c r="AY428" i="1"/>
  <c r="AU428" i="1"/>
  <c r="AT428" i="1"/>
  <c r="AS428" i="1"/>
  <c r="AR428" i="1"/>
  <c r="AR429" i="1" s="1"/>
  <c r="AR430" i="1" s="1"/>
  <c r="AP428" i="1"/>
  <c r="AO428" i="1"/>
  <c r="AN428" i="1"/>
  <c r="AM428" i="1"/>
  <c r="AM429" i="1" s="1"/>
  <c r="AM430" i="1" s="1"/>
  <c r="AL428" i="1"/>
  <c r="AK428" i="1"/>
  <c r="AJ428" i="1"/>
  <c r="AI428" i="1"/>
  <c r="AH428" i="1"/>
  <c r="AG428" i="1"/>
  <c r="AE428" i="1"/>
  <c r="AD428" i="1"/>
  <c r="AC428" i="1"/>
  <c r="AB428" i="1"/>
  <c r="AB429" i="1" s="1"/>
  <c r="AB430" i="1" s="1"/>
  <c r="AA428" i="1"/>
  <c r="Z428" i="1"/>
  <c r="Y428" i="1"/>
  <c r="X428" i="1"/>
  <c r="W428" i="1"/>
  <c r="U428" i="1"/>
  <c r="T428" i="1"/>
  <c r="T429" i="1" s="1"/>
  <c r="T430" i="1" s="1"/>
  <c r="S428" i="1"/>
  <c r="R428" i="1"/>
  <c r="Q428" i="1"/>
  <c r="O428" i="1"/>
  <c r="N428" i="1"/>
  <c r="M428" i="1"/>
  <c r="L428" i="1"/>
  <c r="K428" i="1"/>
  <c r="J428" i="1"/>
  <c r="I428" i="1"/>
  <c r="H428" i="1"/>
  <c r="G428" i="1"/>
  <c r="AZ427" i="1"/>
  <c r="AY427" i="1"/>
  <c r="AU427" i="1"/>
  <c r="AT427" i="1"/>
  <c r="AS427" i="1"/>
  <c r="AS429" i="1" s="1"/>
  <c r="AS430" i="1" s="1"/>
  <c r="AR427" i="1"/>
  <c r="AP427" i="1"/>
  <c r="AP429" i="1" s="1"/>
  <c r="AP430" i="1" s="1"/>
  <c r="AO427" i="1"/>
  <c r="AO429" i="1" s="1"/>
  <c r="AO430" i="1" s="1"/>
  <c r="AN427" i="1"/>
  <c r="AM427" i="1"/>
  <c r="AL427" i="1"/>
  <c r="AK427" i="1"/>
  <c r="AK429" i="1" s="1"/>
  <c r="AK430" i="1" s="1"/>
  <c r="AI427" i="1"/>
  <c r="AH427" i="1"/>
  <c r="AG427" i="1"/>
  <c r="AG429" i="1" s="1"/>
  <c r="AE427" i="1"/>
  <c r="AD427" i="1"/>
  <c r="AD429" i="1" s="1"/>
  <c r="AD430" i="1" s="1"/>
  <c r="AC427" i="1"/>
  <c r="AB427" i="1"/>
  <c r="AA427" i="1"/>
  <c r="AA429" i="1" s="1"/>
  <c r="AA430" i="1" s="1"/>
  <c r="Z427" i="1"/>
  <c r="Y427" i="1"/>
  <c r="Y429" i="1" s="1"/>
  <c r="X427" i="1"/>
  <c r="U427" i="1"/>
  <c r="T427" i="1"/>
  <c r="S427" i="1"/>
  <c r="R427" i="1"/>
  <c r="R429" i="1" s="1"/>
  <c r="R430" i="1" s="1"/>
  <c r="Q427" i="1"/>
  <c r="Q429" i="1" s="1"/>
  <c r="Q430" i="1" s="1"/>
  <c r="N427" i="1"/>
  <c r="N429" i="1" s="1"/>
  <c r="M427" i="1"/>
  <c r="M429" i="1" s="1"/>
  <c r="M430" i="1" s="1"/>
  <c r="K427" i="1"/>
  <c r="K429" i="1" s="1"/>
  <c r="K430" i="1" s="1"/>
  <c r="J427" i="1"/>
  <c r="I427" i="1"/>
  <c r="I429" i="1" s="1"/>
  <c r="I430" i="1" s="1"/>
  <c r="H427" i="1"/>
  <c r="AQ426" i="1"/>
  <c r="AQ428" i="1" s="1"/>
  <c r="AJ426" i="1"/>
  <c r="AW426" i="1" s="1"/>
  <c r="AW428" i="1" s="1"/>
  <c r="AF426" i="1"/>
  <c r="AF428" i="1" s="1"/>
  <c r="W426" i="1"/>
  <c r="V426" i="1"/>
  <c r="V428" i="1" s="1"/>
  <c r="P426" i="1"/>
  <c r="L426" i="1"/>
  <c r="G426" i="1"/>
  <c r="AQ425" i="1"/>
  <c r="AJ425" i="1"/>
  <c r="AW425" i="1" s="1"/>
  <c r="AX425" i="1" s="1"/>
  <c r="AF425" i="1"/>
  <c r="W425" i="1"/>
  <c r="V425" i="1" s="1"/>
  <c r="P425" i="1"/>
  <c r="L425" i="1"/>
  <c r="G425" i="1"/>
  <c r="F425" i="1" s="1"/>
  <c r="AV425" i="1" s="1"/>
  <c r="AX424" i="1"/>
  <c r="AQ424" i="1"/>
  <c r="AJ424" i="1"/>
  <c r="AW424" i="1" s="1"/>
  <c r="AF424" i="1"/>
  <c r="W424" i="1"/>
  <c r="V424" i="1" s="1"/>
  <c r="P424" i="1"/>
  <c r="F424" i="1" s="1"/>
  <c r="AV424" i="1" s="1"/>
  <c r="L424" i="1"/>
  <c r="G424" i="1"/>
  <c r="AQ423" i="1"/>
  <c r="AJ423" i="1"/>
  <c r="AW423" i="1" s="1"/>
  <c r="AF423" i="1"/>
  <c r="W423" i="1"/>
  <c r="V423" i="1" s="1"/>
  <c r="P423" i="1"/>
  <c r="O423" i="1"/>
  <c r="O427" i="1" s="1"/>
  <c r="L423" i="1"/>
  <c r="G423" i="1"/>
  <c r="B423" i="1"/>
  <c r="B424" i="1" s="1"/>
  <c r="B425" i="1" s="1"/>
  <c r="B426" i="1" s="1"/>
  <c r="AQ422" i="1"/>
  <c r="AQ427" i="1" s="1"/>
  <c r="AQ429" i="1" s="1"/>
  <c r="AQ430" i="1" s="1"/>
  <c r="AJ422" i="1"/>
  <c r="AF422" i="1"/>
  <c r="AF427" i="1" s="1"/>
  <c r="W422" i="1"/>
  <c r="V422" i="1"/>
  <c r="V427" i="1" s="1"/>
  <c r="V429" i="1" s="1"/>
  <c r="P422" i="1"/>
  <c r="L422" i="1"/>
  <c r="G422" i="1"/>
  <c r="F422" i="1"/>
  <c r="AV422" i="1" s="1"/>
  <c r="AW421" i="1"/>
  <c r="AQ421" i="1"/>
  <c r="AJ421" i="1"/>
  <c r="AF421" i="1"/>
  <c r="W421" i="1"/>
  <c r="V421" i="1"/>
  <c r="P421" i="1"/>
  <c r="L421" i="1"/>
  <c r="G421" i="1"/>
  <c r="F421" i="1" s="1"/>
  <c r="AV421" i="1" s="1"/>
  <c r="AX421" i="1" s="1"/>
  <c r="AP420" i="1"/>
  <c r="AO420" i="1"/>
  <c r="AL420" i="1"/>
  <c r="AH420" i="1"/>
  <c r="AG420" i="1"/>
  <c r="Z420" i="1"/>
  <c r="Y420" i="1"/>
  <c r="R420" i="1"/>
  <c r="Q420" i="1"/>
  <c r="N420" i="1"/>
  <c r="J420" i="1"/>
  <c r="I420" i="1"/>
  <c r="AS419" i="1"/>
  <c r="AS420" i="1" s="1"/>
  <c r="AP419" i="1"/>
  <c r="AO419" i="1"/>
  <c r="AN419" i="1"/>
  <c r="AN420" i="1" s="1"/>
  <c r="AK419" i="1"/>
  <c r="AK420" i="1" s="1"/>
  <c r="AH419" i="1"/>
  <c r="AG419" i="1"/>
  <c r="AF419" i="1"/>
  <c r="AF420" i="1" s="1"/>
  <c r="AC419" i="1"/>
  <c r="AC420" i="1" s="1"/>
  <c r="Z419" i="1"/>
  <c r="Y419" i="1"/>
  <c r="X419" i="1"/>
  <c r="X420" i="1" s="1"/>
  <c r="U419" i="1"/>
  <c r="U420" i="1" s="1"/>
  <c r="R419" i="1"/>
  <c r="Q419" i="1"/>
  <c r="M419" i="1"/>
  <c r="M420" i="1" s="1"/>
  <c r="J419" i="1"/>
  <c r="I419" i="1"/>
  <c r="H419" i="1"/>
  <c r="H420" i="1" s="1"/>
  <c r="AZ418" i="1"/>
  <c r="AY418" i="1"/>
  <c r="AU418" i="1"/>
  <c r="AT418" i="1"/>
  <c r="AS418" i="1"/>
  <c r="AR418" i="1"/>
  <c r="AP418" i="1"/>
  <c r="AO418" i="1"/>
  <c r="AN418" i="1"/>
  <c r="AM418" i="1"/>
  <c r="AL418" i="1"/>
  <c r="AK418" i="1"/>
  <c r="AJ418" i="1"/>
  <c r="AI418" i="1"/>
  <c r="AH418" i="1"/>
  <c r="AG418" i="1"/>
  <c r="AF418" i="1"/>
  <c r="AE418" i="1"/>
  <c r="AD418" i="1"/>
  <c r="AC418" i="1"/>
  <c r="AB418" i="1"/>
  <c r="AA418" i="1"/>
  <c r="Z418" i="1"/>
  <c r="Y418" i="1"/>
  <c r="X418" i="1"/>
  <c r="U418" i="1"/>
  <c r="T418" i="1"/>
  <c r="S418" i="1"/>
  <c r="R418" i="1"/>
  <c r="Q418" i="1"/>
  <c r="O418" i="1"/>
  <c r="N418" i="1"/>
  <c r="M418" i="1"/>
  <c r="K418" i="1"/>
  <c r="J418" i="1"/>
  <c r="I418" i="1"/>
  <c r="H418" i="1"/>
  <c r="AZ417" i="1"/>
  <c r="AZ419" i="1" s="1"/>
  <c r="AZ420" i="1" s="1"/>
  <c r="AY417" i="1"/>
  <c r="AY419" i="1" s="1"/>
  <c r="AY420" i="1" s="1"/>
  <c r="AU417" i="1"/>
  <c r="AU419" i="1" s="1"/>
  <c r="AU420" i="1" s="1"/>
  <c r="AT417" i="1"/>
  <c r="AT419" i="1" s="1"/>
  <c r="AT420" i="1" s="1"/>
  <c r="AS417" i="1"/>
  <c r="AR417" i="1"/>
  <c r="AR419" i="1" s="1"/>
  <c r="AR420" i="1" s="1"/>
  <c r="AQ417" i="1"/>
  <c r="AP417" i="1"/>
  <c r="AO417" i="1"/>
  <c r="AN417" i="1"/>
  <c r="AM417" i="1"/>
  <c r="AM419" i="1" s="1"/>
  <c r="AM420" i="1" s="1"/>
  <c r="AL417" i="1"/>
  <c r="AL419" i="1" s="1"/>
  <c r="AK417" i="1"/>
  <c r="AI417" i="1"/>
  <c r="AI419" i="1" s="1"/>
  <c r="AI420" i="1" s="1"/>
  <c r="AH417" i="1"/>
  <c r="AG417" i="1"/>
  <c r="AE417" i="1"/>
  <c r="AD417" i="1"/>
  <c r="AD419" i="1" s="1"/>
  <c r="AD420" i="1" s="1"/>
  <c r="AC417" i="1"/>
  <c r="AB417" i="1"/>
  <c r="AB419" i="1" s="1"/>
  <c r="AB420" i="1" s="1"/>
  <c r="AA417" i="1"/>
  <c r="AA419" i="1" s="1"/>
  <c r="AA420" i="1" s="1"/>
  <c r="Z417" i="1"/>
  <c r="Y417" i="1"/>
  <c r="X417" i="1"/>
  <c r="U417" i="1"/>
  <c r="T417" i="1"/>
  <c r="T419" i="1" s="1"/>
  <c r="T420" i="1" s="1"/>
  <c r="S417" i="1"/>
  <c r="S419" i="1" s="1"/>
  <c r="S420" i="1" s="1"/>
  <c r="R417" i="1"/>
  <c r="Q417" i="1"/>
  <c r="O417" i="1"/>
  <c r="O419" i="1" s="1"/>
  <c r="O420" i="1" s="1"/>
  <c r="N417" i="1"/>
  <c r="N419" i="1" s="1"/>
  <c r="M417" i="1"/>
  <c r="K417" i="1"/>
  <c r="K419" i="1" s="1"/>
  <c r="K420" i="1" s="1"/>
  <c r="J417" i="1"/>
  <c r="I417" i="1"/>
  <c r="H417" i="1"/>
  <c r="AW416" i="1"/>
  <c r="AQ416" i="1"/>
  <c r="AJ416" i="1"/>
  <c r="AF416" i="1"/>
  <c r="W416" i="1"/>
  <c r="V416" i="1"/>
  <c r="P416" i="1"/>
  <c r="L416" i="1"/>
  <c r="G416" i="1"/>
  <c r="F416" i="1" s="1"/>
  <c r="AW415" i="1"/>
  <c r="AX415" i="1" s="1"/>
  <c r="AQ415" i="1"/>
  <c r="AJ415" i="1"/>
  <c r="AF415" i="1"/>
  <c r="W415" i="1"/>
  <c r="V415" i="1"/>
  <c r="P415" i="1"/>
  <c r="P418" i="1" s="1"/>
  <c r="L415" i="1"/>
  <c r="L418" i="1" s="1"/>
  <c r="G415" i="1"/>
  <c r="F415" i="1" s="1"/>
  <c r="AV415" i="1" s="1"/>
  <c r="AQ414" i="1"/>
  <c r="AJ414" i="1"/>
  <c r="AF414" i="1"/>
  <c r="W414" i="1"/>
  <c r="V414" i="1" s="1"/>
  <c r="P414" i="1"/>
  <c r="L414" i="1"/>
  <c r="G414" i="1"/>
  <c r="G418" i="1" s="1"/>
  <c r="AX413" i="1"/>
  <c r="AQ413" i="1"/>
  <c r="AJ413" i="1"/>
  <c r="AW413" i="1" s="1"/>
  <c r="AF413" i="1"/>
  <c r="W413" i="1"/>
  <c r="V413" i="1" s="1"/>
  <c r="P413" i="1"/>
  <c r="F413" i="1" s="1"/>
  <c r="AV413" i="1" s="1"/>
  <c r="L413" i="1"/>
  <c r="G413" i="1"/>
  <c r="AQ412" i="1"/>
  <c r="AJ412" i="1"/>
  <c r="AW412" i="1" s="1"/>
  <c r="AF412" i="1"/>
  <c r="W412" i="1"/>
  <c r="V412" i="1" s="1"/>
  <c r="P412" i="1"/>
  <c r="L412" i="1"/>
  <c r="G412" i="1"/>
  <c r="F412" i="1" s="1"/>
  <c r="AV412" i="1" s="1"/>
  <c r="AQ411" i="1"/>
  <c r="AJ411" i="1"/>
  <c r="AW411" i="1" s="1"/>
  <c r="AX411" i="1" s="1"/>
  <c r="AF411" i="1"/>
  <c r="W411" i="1"/>
  <c r="V411" i="1"/>
  <c r="P411" i="1"/>
  <c r="L411" i="1"/>
  <c r="G411" i="1"/>
  <c r="F411" i="1" s="1"/>
  <c r="AV411" i="1" s="1"/>
  <c r="AQ410" i="1"/>
  <c r="AW410" i="1" s="1"/>
  <c r="AJ410" i="1"/>
  <c r="AF410" i="1"/>
  <c r="W410" i="1"/>
  <c r="V410" i="1" s="1"/>
  <c r="U410" i="1"/>
  <c r="P410" i="1"/>
  <c r="L410" i="1"/>
  <c r="G410" i="1"/>
  <c r="AQ409" i="1"/>
  <c r="AJ409" i="1"/>
  <c r="AF409" i="1"/>
  <c r="W409" i="1"/>
  <c r="V409" i="1"/>
  <c r="P409" i="1"/>
  <c r="L409" i="1"/>
  <c r="G409" i="1"/>
  <c r="AQ408" i="1"/>
  <c r="AJ408" i="1"/>
  <c r="AW408" i="1" s="1"/>
  <c r="AF408" i="1"/>
  <c r="AF417" i="1" s="1"/>
  <c r="W408" i="1"/>
  <c r="P408" i="1"/>
  <c r="L408" i="1"/>
  <c r="F408" i="1" s="1"/>
  <c r="G408" i="1"/>
  <c r="B408" i="1"/>
  <c r="B409" i="1" s="1"/>
  <c r="B410" i="1" s="1"/>
  <c r="B411" i="1" s="1"/>
  <c r="B412" i="1" s="1"/>
  <c r="B413" i="1" s="1"/>
  <c r="B414" i="1" s="1"/>
  <c r="B415" i="1" s="1"/>
  <c r="B416" i="1" s="1"/>
  <c r="AQ407" i="1"/>
  <c r="AW407" i="1" s="1"/>
  <c r="AJ407" i="1"/>
  <c r="AF407" i="1"/>
  <c r="W407" i="1"/>
  <c r="W417" i="1" s="1"/>
  <c r="P407" i="1"/>
  <c r="L407" i="1"/>
  <c r="G407" i="1"/>
  <c r="F407" i="1"/>
  <c r="AQ406" i="1"/>
  <c r="AW406" i="1" s="1"/>
  <c r="AJ406" i="1"/>
  <c r="AF406" i="1"/>
  <c r="W406" i="1"/>
  <c r="V406" i="1" s="1"/>
  <c r="P406" i="1"/>
  <c r="L406" i="1"/>
  <c r="G406" i="1"/>
  <c r="F406" i="1"/>
  <c r="AV406" i="1" s="1"/>
  <c r="AT405" i="1"/>
  <c r="AM405" i="1"/>
  <c r="AD405" i="1"/>
  <c r="Z405" i="1"/>
  <c r="U405" i="1"/>
  <c r="N405" i="1"/>
  <c r="AZ404" i="1"/>
  <c r="AZ405" i="1" s="1"/>
  <c r="AT404" i="1"/>
  <c r="AO404" i="1"/>
  <c r="AO405" i="1" s="1"/>
  <c r="AL404" i="1"/>
  <c r="AL405" i="1" s="1"/>
  <c r="AJ404" i="1"/>
  <c r="AJ405" i="1" s="1"/>
  <c r="AG404" i="1"/>
  <c r="AG405" i="1" s="1"/>
  <c r="AD404" i="1"/>
  <c r="U404" i="1"/>
  <c r="T404" i="1"/>
  <c r="T405" i="1" s="1"/>
  <c r="Q404" i="1"/>
  <c r="Q405" i="1" s="1"/>
  <c r="N404" i="1"/>
  <c r="M404" i="1"/>
  <c r="M405" i="1" s="1"/>
  <c r="I404" i="1"/>
  <c r="I405" i="1" s="1"/>
  <c r="AZ403" i="1"/>
  <c r="AY403" i="1"/>
  <c r="AU403" i="1"/>
  <c r="AT403" i="1"/>
  <c r="AS403" i="1"/>
  <c r="AS404" i="1" s="1"/>
  <c r="AS405" i="1" s="1"/>
  <c r="AR403" i="1"/>
  <c r="AP403" i="1"/>
  <c r="AO403" i="1"/>
  <c r="AN403" i="1"/>
  <c r="AM403" i="1"/>
  <c r="AL403" i="1"/>
  <c r="AK403" i="1"/>
  <c r="AK404" i="1" s="1"/>
  <c r="AK405" i="1" s="1"/>
  <c r="AJ403" i="1"/>
  <c r="AI403" i="1"/>
  <c r="AH403" i="1"/>
  <c r="AG403" i="1"/>
  <c r="AF403" i="1"/>
  <c r="AE403" i="1"/>
  <c r="AD403" i="1"/>
  <c r="AC403" i="1"/>
  <c r="AC404" i="1" s="1"/>
  <c r="AC405" i="1" s="1"/>
  <c r="AB403" i="1"/>
  <c r="AA403" i="1"/>
  <c r="Z403" i="1"/>
  <c r="Y403" i="1"/>
  <c r="X403" i="1"/>
  <c r="U403" i="1"/>
  <c r="T403" i="1"/>
  <c r="S403" i="1"/>
  <c r="R403" i="1"/>
  <c r="Q403" i="1"/>
  <c r="O403" i="1"/>
  <c r="N403" i="1"/>
  <c r="M403" i="1"/>
  <c r="K403" i="1"/>
  <c r="J403" i="1"/>
  <c r="I403" i="1"/>
  <c r="H403" i="1"/>
  <c r="AZ402" i="1"/>
  <c r="AY402" i="1"/>
  <c r="AU402" i="1"/>
  <c r="AU404" i="1" s="1"/>
  <c r="AU405" i="1" s="1"/>
  <c r="AT402" i="1"/>
  <c r="AS402" i="1"/>
  <c r="AR402" i="1"/>
  <c r="AR404" i="1" s="1"/>
  <c r="AR405" i="1" s="1"/>
  <c r="AP402" i="1"/>
  <c r="AP404" i="1" s="1"/>
  <c r="AP405" i="1" s="1"/>
  <c r="AO402" i="1"/>
  <c r="AN402" i="1"/>
  <c r="AM402" i="1"/>
  <c r="AM404" i="1" s="1"/>
  <c r="AL402" i="1"/>
  <c r="AK402" i="1"/>
  <c r="AI402" i="1"/>
  <c r="AH402" i="1"/>
  <c r="AH404" i="1" s="1"/>
  <c r="AH405" i="1" s="1"/>
  <c r="AG402" i="1"/>
  <c r="AE402" i="1"/>
  <c r="AE404" i="1" s="1"/>
  <c r="AE405" i="1" s="1"/>
  <c r="AD402" i="1"/>
  <c r="AC402" i="1"/>
  <c r="AB402" i="1"/>
  <c r="AB404" i="1" s="1"/>
  <c r="AB405" i="1" s="1"/>
  <c r="AA402" i="1"/>
  <c r="AA404" i="1" s="1"/>
  <c r="AA405" i="1" s="1"/>
  <c r="Z402" i="1"/>
  <c r="Z404" i="1" s="1"/>
  <c r="Y402" i="1"/>
  <c r="Y404" i="1" s="1"/>
  <c r="Y405" i="1" s="1"/>
  <c r="X402" i="1"/>
  <c r="X404" i="1" s="1"/>
  <c r="X405" i="1" s="1"/>
  <c r="U402" i="1"/>
  <c r="T402" i="1"/>
  <c r="S402" i="1"/>
  <c r="S404" i="1" s="1"/>
  <c r="S405" i="1" s="1"/>
  <c r="R402" i="1"/>
  <c r="R404" i="1" s="1"/>
  <c r="R405" i="1" s="1"/>
  <c r="Q402" i="1"/>
  <c r="O402" i="1"/>
  <c r="O404" i="1" s="1"/>
  <c r="O405" i="1" s="1"/>
  <c r="N402" i="1"/>
  <c r="M402" i="1"/>
  <c r="K402" i="1"/>
  <c r="K404" i="1" s="1"/>
  <c r="K405" i="1" s="1"/>
  <c r="J402" i="1"/>
  <c r="J404" i="1" s="1"/>
  <c r="J405" i="1" s="1"/>
  <c r="I402" i="1"/>
  <c r="H402" i="1"/>
  <c r="H404" i="1" s="1"/>
  <c r="H405" i="1" s="1"/>
  <c r="AW401" i="1"/>
  <c r="AQ401" i="1"/>
  <c r="AJ401" i="1"/>
  <c r="AF401" i="1"/>
  <c r="W401" i="1"/>
  <c r="V401" i="1" s="1"/>
  <c r="P401" i="1"/>
  <c r="L401" i="1"/>
  <c r="L403" i="1" s="1"/>
  <c r="G401" i="1"/>
  <c r="AQ400" i="1"/>
  <c r="AQ403" i="1" s="1"/>
  <c r="AJ400" i="1"/>
  <c r="AF400" i="1"/>
  <c r="W400" i="1"/>
  <c r="P400" i="1"/>
  <c r="F400" i="1" s="1"/>
  <c r="L400" i="1"/>
  <c r="G400" i="1"/>
  <c r="AQ399" i="1"/>
  <c r="AJ399" i="1"/>
  <c r="AW399" i="1" s="1"/>
  <c r="AF399" i="1"/>
  <c r="W399" i="1"/>
  <c r="V399" i="1"/>
  <c r="P399" i="1"/>
  <c r="L399" i="1"/>
  <c r="G399" i="1"/>
  <c r="F399" i="1" s="1"/>
  <c r="AV399" i="1" s="1"/>
  <c r="AX399" i="1" s="1"/>
  <c r="AQ398" i="1"/>
  <c r="AJ398" i="1"/>
  <c r="AW398" i="1" s="1"/>
  <c r="AX398" i="1" s="1"/>
  <c r="AF398" i="1"/>
  <c r="W398" i="1"/>
  <c r="V398" i="1"/>
  <c r="P398" i="1"/>
  <c r="L398" i="1"/>
  <c r="G398" i="1"/>
  <c r="F398" i="1" s="1"/>
  <c r="AV398" i="1" s="1"/>
  <c r="AQ397" i="1"/>
  <c r="AW397" i="1" s="1"/>
  <c r="AJ397" i="1"/>
  <c r="AF397" i="1"/>
  <c r="W397" i="1"/>
  <c r="V397" i="1" s="1"/>
  <c r="P397" i="1"/>
  <c r="L397" i="1"/>
  <c r="G397" i="1"/>
  <c r="F397" i="1" s="1"/>
  <c r="AV397" i="1" s="1"/>
  <c r="AQ396" i="1"/>
  <c r="AJ396" i="1"/>
  <c r="AW396" i="1" s="1"/>
  <c r="AF396" i="1"/>
  <c r="W396" i="1"/>
  <c r="V396" i="1" s="1"/>
  <c r="P396" i="1"/>
  <c r="F396" i="1" s="1"/>
  <c r="AV396" i="1" s="1"/>
  <c r="AX396" i="1" s="1"/>
  <c r="L396" i="1"/>
  <c r="G396" i="1"/>
  <c r="AQ395" i="1"/>
  <c r="AJ395" i="1"/>
  <c r="AW395" i="1" s="1"/>
  <c r="AF395" i="1"/>
  <c r="W395" i="1"/>
  <c r="P395" i="1"/>
  <c r="L395" i="1"/>
  <c r="G395" i="1"/>
  <c r="F395" i="1" s="1"/>
  <c r="AW394" i="1"/>
  <c r="AQ394" i="1"/>
  <c r="AJ394" i="1"/>
  <c r="AF394" i="1"/>
  <c r="W394" i="1"/>
  <c r="V394" i="1"/>
  <c r="P394" i="1"/>
  <c r="L394" i="1"/>
  <c r="G394" i="1"/>
  <c r="AQ393" i="1"/>
  <c r="AW393" i="1" s="1"/>
  <c r="AJ393" i="1"/>
  <c r="AF393" i="1"/>
  <c r="W393" i="1"/>
  <c r="V393" i="1" s="1"/>
  <c r="P393" i="1"/>
  <c r="L393" i="1"/>
  <c r="G393" i="1"/>
  <c r="F393" i="1"/>
  <c r="AV393" i="1" s="1"/>
  <c r="AQ392" i="1"/>
  <c r="AJ392" i="1"/>
  <c r="AF392" i="1"/>
  <c r="W392" i="1"/>
  <c r="P392" i="1"/>
  <c r="L392" i="1"/>
  <c r="G392" i="1"/>
  <c r="F392" i="1"/>
  <c r="AQ391" i="1"/>
  <c r="AJ391" i="1"/>
  <c r="AW391" i="1" s="1"/>
  <c r="AF391" i="1"/>
  <c r="W391" i="1"/>
  <c r="V391" i="1" s="1"/>
  <c r="P391" i="1"/>
  <c r="L391" i="1"/>
  <c r="G391" i="1"/>
  <c r="F391" i="1" s="1"/>
  <c r="AV391" i="1" s="1"/>
  <c r="B391" i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AW390" i="1"/>
  <c r="AQ390" i="1"/>
  <c r="AJ390" i="1"/>
  <c r="AF390" i="1"/>
  <c r="W390" i="1"/>
  <c r="V390" i="1" s="1"/>
  <c r="P390" i="1"/>
  <c r="L390" i="1"/>
  <c r="G390" i="1"/>
  <c r="B390" i="1"/>
  <c r="AQ389" i="1"/>
  <c r="AW389" i="1" s="1"/>
  <c r="AJ389" i="1"/>
  <c r="AJ402" i="1" s="1"/>
  <c r="AF389" i="1"/>
  <c r="W389" i="1"/>
  <c r="V389" i="1" s="1"/>
  <c r="P389" i="1"/>
  <c r="L389" i="1"/>
  <c r="L402" i="1" s="1"/>
  <c r="L404" i="1" s="1"/>
  <c r="L405" i="1" s="1"/>
  <c r="G389" i="1"/>
  <c r="F389" i="1"/>
  <c r="AQ388" i="1"/>
  <c r="AJ388" i="1"/>
  <c r="AF388" i="1"/>
  <c r="W388" i="1"/>
  <c r="V388" i="1" s="1"/>
  <c r="P388" i="1"/>
  <c r="L388" i="1"/>
  <c r="G388" i="1"/>
  <c r="F388" i="1"/>
  <c r="AV388" i="1" s="1"/>
  <c r="AG387" i="1"/>
  <c r="AY386" i="1"/>
  <c r="AY387" i="1" s="1"/>
  <c r="AN386" i="1"/>
  <c r="AN387" i="1" s="1"/>
  <c r="AI386" i="1"/>
  <c r="AI387" i="1" s="1"/>
  <c r="AA386" i="1"/>
  <c r="AA387" i="1" s="1"/>
  <c r="X386" i="1"/>
  <c r="X387" i="1" s="1"/>
  <c r="S386" i="1"/>
  <c r="S387" i="1" s="1"/>
  <c r="K386" i="1"/>
  <c r="K387" i="1" s="1"/>
  <c r="H386" i="1"/>
  <c r="H387" i="1" s="1"/>
  <c r="AZ385" i="1"/>
  <c r="AZ386" i="1" s="1"/>
  <c r="AZ387" i="1" s="1"/>
  <c r="AY385" i="1"/>
  <c r="AU385" i="1"/>
  <c r="AU386" i="1" s="1"/>
  <c r="AU387" i="1" s="1"/>
  <c r="AT385" i="1"/>
  <c r="AS385" i="1"/>
  <c r="AR385" i="1"/>
  <c r="AR386" i="1" s="1"/>
  <c r="AR387" i="1" s="1"/>
  <c r="AP385" i="1"/>
  <c r="AP386" i="1" s="1"/>
  <c r="AP387" i="1" s="1"/>
  <c r="AO385" i="1"/>
  <c r="AN385" i="1"/>
  <c r="AM385" i="1"/>
  <c r="AM386" i="1" s="1"/>
  <c r="AM387" i="1" s="1"/>
  <c r="AL385" i="1"/>
  <c r="AK385" i="1"/>
  <c r="AI385" i="1"/>
  <c r="AH385" i="1"/>
  <c r="AH386" i="1" s="1"/>
  <c r="AH387" i="1" s="1"/>
  <c r="AG385" i="1"/>
  <c r="AE385" i="1"/>
  <c r="AE386" i="1" s="1"/>
  <c r="AE387" i="1" s="1"/>
  <c r="AD385" i="1"/>
  <c r="AC385" i="1"/>
  <c r="AB385" i="1"/>
  <c r="AB386" i="1" s="1"/>
  <c r="AB387" i="1" s="1"/>
  <c r="AA385" i="1"/>
  <c r="Z385" i="1"/>
  <c r="Z386" i="1" s="1"/>
  <c r="Z387" i="1" s="1"/>
  <c r="Y385" i="1"/>
  <c r="X385" i="1"/>
  <c r="W385" i="1"/>
  <c r="U385" i="1"/>
  <c r="T385" i="1"/>
  <c r="S385" i="1"/>
  <c r="R385" i="1"/>
  <c r="R386" i="1" s="1"/>
  <c r="R387" i="1" s="1"/>
  <c r="Q385" i="1"/>
  <c r="O385" i="1"/>
  <c r="N385" i="1"/>
  <c r="M385" i="1"/>
  <c r="L385" i="1"/>
  <c r="K385" i="1"/>
  <c r="J385" i="1"/>
  <c r="J386" i="1" s="1"/>
  <c r="J387" i="1" s="1"/>
  <c r="I385" i="1"/>
  <c r="H385" i="1"/>
  <c r="G385" i="1"/>
  <c r="AZ384" i="1"/>
  <c r="AY384" i="1"/>
  <c r="AU384" i="1"/>
  <c r="AT384" i="1"/>
  <c r="AT386" i="1" s="1"/>
  <c r="AT387" i="1" s="1"/>
  <c r="AS384" i="1"/>
  <c r="AS386" i="1" s="1"/>
  <c r="AS387" i="1" s="1"/>
  <c r="AR384" i="1"/>
  <c r="AP384" i="1"/>
  <c r="AO384" i="1"/>
  <c r="AO386" i="1" s="1"/>
  <c r="AO387" i="1" s="1"/>
  <c r="AN384" i="1"/>
  <c r="AM384" i="1"/>
  <c r="AL384" i="1"/>
  <c r="AL386" i="1" s="1"/>
  <c r="AL387" i="1" s="1"/>
  <c r="AK384" i="1"/>
  <c r="AK386" i="1" s="1"/>
  <c r="AK387" i="1" s="1"/>
  <c r="AI384" i="1"/>
  <c r="AH384" i="1"/>
  <c r="AG384" i="1"/>
  <c r="AG386" i="1" s="1"/>
  <c r="AE384" i="1"/>
  <c r="AD384" i="1"/>
  <c r="AD386" i="1" s="1"/>
  <c r="AD387" i="1" s="1"/>
  <c r="AC384" i="1"/>
  <c r="AC386" i="1" s="1"/>
  <c r="AC387" i="1" s="1"/>
  <c r="AB384" i="1"/>
  <c r="AA384" i="1"/>
  <c r="Z384" i="1"/>
  <c r="Y384" i="1"/>
  <c r="Y386" i="1" s="1"/>
  <c r="Y387" i="1" s="1"/>
  <c r="X384" i="1"/>
  <c r="U384" i="1"/>
  <c r="U386" i="1" s="1"/>
  <c r="U387" i="1" s="1"/>
  <c r="S384" i="1"/>
  <c r="R384" i="1"/>
  <c r="Q384" i="1"/>
  <c r="Q386" i="1" s="1"/>
  <c r="Q387" i="1" s="1"/>
  <c r="N384" i="1"/>
  <c r="N386" i="1" s="1"/>
  <c r="N387" i="1" s="1"/>
  <c r="M384" i="1"/>
  <c r="M386" i="1" s="1"/>
  <c r="M387" i="1" s="1"/>
  <c r="K384" i="1"/>
  <c r="J384" i="1"/>
  <c r="I384" i="1"/>
  <c r="I386" i="1" s="1"/>
  <c r="I387" i="1" s="1"/>
  <c r="H384" i="1"/>
  <c r="AQ383" i="1"/>
  <c r="AQ385" i="1" s="1"/>
  <c r="AJ383" i="1"/>
  <c r="AW383" i="1" s="1"/>
  <c r="AF383" i="1"/>
  <c r="AF385" i="1" s="1"/>
  <c r="W383" i="1"/>
  <c r="V383" i="1"/>
  <c r="V385" i="1" s="1"/>
  <c r="P383" i="1"/>
  <c r="P385" i="1" s="1"/>
  <c r="L383" i="1"/>
  <c r="G383" i="1"/>
  <c r="F383" i="1" s="1"/>
  <c r="AW382" i="1"/>
  <c r="AQ382" i="1"/>
  <c r="AJ382" i="1"/>
  <c r="AF382" i="1"/>
  <c r="W382" i="1"/>
  <c r="V382" i="1" s="1"/>
  <c r="P382" i="1"/>
  <c r="L382" i="1"/>
  <c r="G382" i="1"/>
  <c r="F382" i="1" s="1"/>
  <c r="AV382" i="1" s="1"/>
  <c r="AQ381" i="1"/>
  <c r="AJ381" i="1"/>
  <c r="AF381" i="1"/>
  <c r="W381" i="1"/>
  <c r="V381" i="1" s="1"/>
  <c r="P381" i="1"/>
  <c r="L381" i="1"/>
  <c r="G381" i="1"/>
  <c r="F381" i="1"/>
  <c r="AV381" i="1" s="1"/>
  <c r="AQ380" i="1"/>
  <c r="AW380" i="1" s="1"/>
  <c r="AJ380" i="1"/>
  <c r="AF380" i="1"/>
  <c r="W380" i="1"/>
  <c r="P380" i="1"/>
  <c r="L380" i="1"/>
  <c r="G380" i="1"/>
  <c r="F380" i="1" s="1"/>
  <c r="AQ379" i="1"/>
  <c r="AJ379" i="1"/>
  <c r="AW379" i="1" s="1"/>
  <c r="AF379" i="1"/>
  <c r="W379" i="1"/>
  <c r="V379" i="1"/>
  <c r="P379" i="1"/>
  <c r="L379" i="1"/>
  <c r="G379" i="1"/>
  <c r="F379" i="1" s="1"/>
  <c r="AV379" i="1" s="1"/>
  <c r="AW378" i="1"/>
  <c r="AQ378" i="1"/>
  <c r="AJ378" i="1"/>
  <c r="AF378" i="1"/>
  <c r="W378" i="1"/>
  <c r="V378" i="1" s="1"/>
  <c r="P378" i="1"/>
  <c r="L378" i="1"/>
  <c r="G378" i="1"/>
  <c r="F378" i="1" s="1"/>
  <c r="AV378" i="1" s="1"/>
  <c r="AQ377" i="1"/>
  <c r="AJ377" i="1"/>
  <c r="AF377" i="1"/>
  <c r="W377" i="1"/>
  <c r="V377" i="1" s="1"/>
  <c r="P377" i="1"/>
  <c r="L377" i="1"/>
  <c r="G377" i="1"/>
  <c r="F377" i="1"/>
  <c r="AV377" i="1" s="1"/>
  <c r="AQ376" i="1"/>
  <c r="AW376" i="1" s="1"/>
  <c r="AX376" i="1" s="1"/>
  <c r="AJ376" i="1"/>
  <c r="AF376" i="1"/>
  <c r="W376" i="1"/>
  <c r="V376" i="1" s="1"/>
  <c r="P376" i="1"/>
  <c r="L376" i="1"/>
  <c r="G376" i="1"/>
  <c r="F376" i="1" s="1"/>
  <c r="AV376" i="1" s="1"/>
  <c r="AQ375" i="1"/>
  <c r="AJ375" i="1"/>
  <c r="AW375" i="1" s="1"/>
  <c r="AF375" i="1"/>
  <c r="W375" i="1"/>
  <c r="V375" i="1"/>
  <c r="P375" i="1"/>
  <c r="L375" i="1"/>
  <c r="G375" i="1"/>
  <c r="F375" i="1" s="1"/>
  <c r="AV375" i="1" s="1"/>
  <c r="AW374" i="1"/>
  <c r="AQ374" i="1"/>
  <c r="AJ374" i="1"/>
  <c r="AF374" i="1"/>
  <c r="W374" i="1"/>
  <c r="V374" i="1" s="1"/>
  <c r="P374" i="1"/>
  <c r="L374" i="1"/>
  <c r="G374" i="1"/>
  <c r="F374" i="1" s="1"/>
  <c r="AV374" i="1" s="1"/>
  <c r="AQ373" i="1"/>
  <c r="AJ373" i="1"/>
  <c r="AF373" i="1"/>
  <c r="W373" i="1"/>
  <c r="V373" i="1" s="1"/>
  <c r="T373" i="1"/>
  <c r="T384" i="1" s="1"/>
  <c r="T386" i="1" s="1"/>
  <c r="T387" i="1" s="1"/>
  <c r="O373" i="1"/>
  <c r="O384" i="1" s="1"/>
  <c r="L373" i="1"/>
  <c r="G373" i="1"/>
  <c r="AQ372" i="1"/>
  <c r="AJ372" i="1"/>
  <c r="AF372" i="1"/>
  <c r="W372" i="1"/>
  <c r="V372" i="1" s="1"/>
  <c r="P372" i="1"/>
  <c r="L372" i="1"/>
  <c r="G372" i="1"/>
  <c r="F372" i="1"/>
  <c r="AV372" i="1" s="1"/>
  <c r="B372" i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AQ371" i="1"/>
  <c r="AW371" i="1" s="1"/>
  <c r="AJ371" i="1"/>
  <c r="AF371" i="1"/>
  <c r="W371" i="1"/>
  <c r="V371" i="1" s="1"/>
  <c r="P371" i="1"/>
  <c r="L371" i="1"/>
  <c r="G371" i="1"/>
  <c r="F371" i="1" s="1"/>
  <c r="AV371" i="1" s="1"/>
  <c r="B371" i="1"/>
  <c r="AQ370" i="1"/>
  <c r="AJ370" i="1"/>
  <c r="AJ384" i="1" s="1"/>
  <c r="AF370" i="1"/>
  <c r="AF384" i="1" s="1"/>
  <c r="AF386" i="1" s="1"/>
  <c r="AF387" i="1" s="1"/>
  <c r="W370" i="1"/>
  <c r="W384" i="1" s="1"/>
  <c r="W386" i="1" s="1"/>
  <c r="W387" i="1" s="1"/>
  <c r="V370" i="1"/>
  <c r="P370" i="1"/>
  <c r="L370" i="1"/>
  <c r="L384" i="1" s="1"/>
  <c r="L386" i="1" s="1"/>
  <c r="L387" i="1" s="1"/>
  <c r="G370" i="1"/>
  <c r="F370" i="1" s="1"/>
  <c r="AQ369" i="1"/>
  <c r="AW369" i="1" s="1"/>
  <c r="AJ369" i="1"/>
  <c r="AF369" i="1"/>
  <c r="W369" i="1"/>
  <c r="V369" i="1"/>
  <c r="P369" i="1"/>
  <c r="L369" i="1"/>
  <c r="G369" i="1"/>
  <c r="F369" i="1" s="1"/>
  <c r="AV369" i="1" s="1"/>
  <c r="AL368" i="1"/>
  <c r="N368" i="1"/>
  <c r="AS367" i="1"/>
  <c r="AS368" i="1" s="1"/>
  <c r="AN367" i="1"/>
  <c r="AN368" i="1" s="1"/>
  <c r="AK367" i="1"/>
  <c r="AK368" i="1" s="1"/>
  <c r="AC367" i="1"/>
  <c r="AC368" i="1" s="1"/>
  <c r="X367" i="1"/>
  <c r="X368" i="1" s="1"/>
  <c r="M367" i="1"/>
  <c r="M368" i="1" s="1"/>
  <c r="H367" i="1"/>
  <c r="H368" i="1" s="1"/>
  <c r="AZ366" i="1"/>
  <c r="AZ367" i="1" s="1"/>
  <c r="AZ368" i="1" s="1"/>
  <c r="AY366" i="1"/>
  <c r="AU366" i="1"/>
  <c r="AU367" i="1" s="1"/>
  <c r="AU368" i="1" s="1"/>
  <c r="AT366" i="1"/>
  <c r="AS366" i="1"/>
  <c r="AR366" i="1"/>
  <c r="AR367" i="1" s="1"/>
  <c r="AR368" i="1" s="1"/>
  <c r="AP366" i="1"/>
  <c r="AO366" i="1"/>
  <c r="AN366" i="1"/>
  <c r="AM366" i="1"/>
  <c r="AM367" i="1" s="1"/>
  <c r="AM368" i="1" s="1"/>
  <c r="AL366" i="1"/>
  <c r="AK366" i="1"/>
  <c r="AI366" i="1"/>
  <c r="AH366" i="1"/>
  <c r="AG366" i="1"/>
  <c r="AE366" i="1"/>
  <c r="AE367" i="1" s="1"/>
  <c r="AE368" i="1" s="1"/>
  <c r="AD366" i="1"/>
  <c r="AC366" i="1"/>
  <c r="AB366" i="1"/>
  <c r="AB367" i="1" s="1"/>
  <c r="AB368" i="1" s="1"/>
  <c r="AA366" i="1"/>
  <c r="Z366" i="1"/>
  <c r="Y366" i="1"/>
  <c r="X366" i="1"/>
  <c r="W366" i="1"/>
  <c r="U366" i="1"/>
  <c r="T366" i="1"/>
  <c r="T367" i="1" s="1"/>
  <c r="T368" i="1" s="1"/>
  <c r="S366" i="1"/>
  <c r="R366" i="1"/>
  <c r="Q366" i="1"/>
  <c r="O366" i="1"/>
  <c r="N366" i="1"/>
  <c r="M366" i="1"/>
  <c r="L366" i="1"/>
  <c r="K366" i="1"/>
  <c r="J366" i="1"/>
  <c r="I366" i="1"/>
  <c r="H366" i="1"/>
  <c r="AZ365" i="1"/>
  <c r="AY365" i="1"/>
  <c r="AY367" i="1" s="1"/>
  <c r="AY368" i="1" s="1"/>
  <c r="AU365" i="1"/>
  <c r="AT365" i="1"/>
  <c r="AT367" i="1" s="1"/>
  <c r="AT368" i="1" s="1"/>
  <c r="AS365" i="1"/>
  <c r="AR365" i="1"/>
  <c r="AP365" i="1"/>
  <c r="AP367" i="1" s="1"/>
  <c r="AP368" i="1" s="1"/>
  <c r="AO365" i="1"/>
  <c r="AO367" i="1" s="1"/>
  <c r="AO368" i="1" s="1"/>
  <c r="AN365" i="1"/>
  <c r="AM365" i="1"/>
  <c r="AL365" i="1"/>
  <c r="AL367" i="1" s="1"/>
  <c r="AK365" i="1"/>
  <c r="AI365" i="1"/>
  <c r="AI367" i="1" s="1"/>
  <c r="AI368" i="1" s="1"/>
  <c r="AH365" i="1"/>
  <c r="AH367" i="1" s="1"/>
  <c r="AH368" i="1" s="1"/>
  <c r="AG365" i="1"/>
  <c r="AG367" i="1" s="1"/>
  <c r="AG368" i="1" s="1"/>
  <c r="AE365" i="1"/>
  <c r="AD365" i="1"/>
  <c r="AD367" i="1" s="1"/>
  <c r="AD368" i="1" s="1"/>
  <c r="AC365" i="1"/>
  <c r="AB365" i="1"/>
  <c r="AA365" i="1"/>
  <c r="AA367" i="1" s="1"/>
  <c r="AA368" i="1" s="1"/>
  <c r="Z365" i="1"/>
  <c r="Z367" i="1" s="1"/>
  <c r="Z368" i="1" s="1"/>
  <c r="Y365" i="1"/>
  <c r="Y367" i="1" s="1"/>
  <c r="Y368" i="1" s="1"/>
  <c r="X365" i="1"/>
  <c r="T365" i="1"/>
  <c r="S365" i="1"/>
  <c r="S367" i="1" s="1"/>
  <c r="S368" i="1" s="1"/>
  <c r="R365" i="1"/>
  <c r="R367" i="1" s="1"/>
  <c r="R368" i="1" s="1"/>
  <c r="Q365" i="1"/>
  <c r="Q367" i="1" s="1"/>
  <c r="Q368" i="1" s="1"/>
  <c r="N365" i="1"/>
  <c r="N367" i="1" s="1"/>
  <c r="M365" i="1"/>
  <c r="K365" i="1"/>
  <c r="K367" i="1" s="1"/>
  <c r="K368" i="1" s="1"/>
  <c r="J365" i="1"/>
  <c r="J367" i="1" s="1"/>
  <c r="J368" i="1" s="1"/>
  <c r="I365" i="1"/>
  <c r="I367" i="1" s="1"/>
  <c r="I368" i="1" s="1"/>
  <c r="H365" i="1"/>
  <c r="AQ364" i="1"/>
  <c r="AQ366" i="1" s="1"/>
  <c r="AJ364" i="1"/>
  <c r="AF364" i="1"/>
  <c r="W364" i="1"/>
  <c r="V364" i="1"/>
  <c r="P364" i="1"/>
  <c r="L364" i="1"/>
  <c r="G364" i="1"/>
  <c r="AQ363" i="1"/>
  <c r="AJ363" i="1"/>
  <c r="AW363" i="1" s="1"/>
  <c r="AF363" i="1"/>
  <c r="V363" i="1" s="1"/>
  <c r="V366" i="1" s="1"/>
  <c r="W363" i="1"/>
  <c r="P363" i="1"/>
  <c r="P366" i="1" s="1"/>
  <c r="L363" i="1"/>
  <c r="G363" i="1"/>
  <c r="F363" i="1" s="1"/>
  <c r="AQ362" i="1"/>
  <c r="AJ362" i="1"/>
  <c r="AW362" i="1" s="1"/>
  <c r="AF362" i="1"/>
  <c r="W362" i="1"/>
  <c r="V362" i="1" s="1"/>
  <c r="P362" i="1"/>
  <c r="L362" i="1"/>
  <c r="G362" i="1"/>
  <c r="F362" i="1"/>
  <c r="AW361" i="1"/>
  <c r="AQ361" i="1"/>
  <c r="AJ361" i="1"/>
  <c r="AF361" i="1"/>
  <c r="W361" i="1"/>
  <c r="V361" i="1" s="1"/>
  <c r="P361" i="1"/>
  <c r="L361" i="1"/>
  <c r="G361" i="1"/>
  <c r="AQ360" i="1"/>
  <c r="AJ360" i="1"/>
  <c r="AW360" i="1" s="1"/>
  <c r="AF360" i="1"/>
  <c r="W360" i="1"/>
  <c r="V360" i="1"/>
  <c r="U360" i="1"/>
  <c r="U365" i="1" s="1"/>
  <c r="U367" i="1" s="1"/>
  <c r="U368" i="1" s="1"/>
  <c r="L360" i="1"/>
  <c r="G360" i="1"/>
  <c r="AQ359" i="1"/>
  <c r="AJ359" i="1"/>
  <c r="AF359" i="1"/>
  <c r="W359" i="1"/>
  <c r="V359" i="1" s="1"/>
  <c r="P359" i="1"/>
  <c r="L359" i="1"/>
  <c r="G359" i="1"/>
  <c r="F359" i="1"/>
  <c r="AQ358" i="1"/>
  <c r="AW358" i="1" s="1"/>
  <c r="AJ358" i="1"/>
  <c r="AF358" i="1"/>
  <c r="W358" i="1"/>
  <c r="V358" i="1" s="1"/>
  <c r="P358" i="1"/>
  <c r="L358" i="1"/>
  <c r="G358" i="1"/>
  <c r="F358" i="1" s="1"/>
  <c r="AQ357" i="1"/>
  <c r="AJ357" i="1"/>
  <c r="AW357" i="1" s="1"/>
  <c r="AF357" i="1"/>
  <c r="W357" i="1"/>
  <c r="V357" i="1"/>
  <c r="P357" i="1"/>
  <c r="L357" i="1"/>
  <c r="G357" i="1"/>
  <c r="F357" i="1" s="1"/>
  <c r="AW356" i="1"/>
  <c r="AQ356" i="1"/>
  <c r="AJ356" i="1"/>
  <c r="AF356" i="1"/>
  <c r="W356" i="1"/>
  <c r="V356" i="1" s="1"/>
  <c r="P356" i="1"/>
  <c r="L356" i="1"/>
  <c r="G356" i="1"/>
  <c r="F356" i="1" s="1"/>
  <c r="AQ355" i="1"/>
  <c r="AJ355" i="1"/>
  <c r="AF355" i="1"/>
  <c r="W355" i="1"/>
  <c r="V355" i="1" s="1"/>
  <c r="P355" i="1"/>
  <c r="L355" i="1"/>
  <c r="G355" i="1"/>
  <c r="F355" i="1"/>
  <c r="AQ354" i="1"/>
  <c r="AW354" i="1" s="1"/>
  <c r="AJ354" i="1"/>
  <c r="AF354" i="1"/>
  <c r="W354" i="1"/>
  <c r="V354" i="1" s="1"/>
  <c r="P354" i="1"/>
  <c r="L354" i="1"/>
  <c r="G354" i="1"/>
  <c r="F354" i="1" s="1"/>
  <c r="AQ353" i="1"/>
  <c r="AJ353" i="1"/>
  <c r="AW353" i="1" s="1"/>
  <c r="AF353" i="1"/>
  <c r="W353" i="1"/>
  <c r="V353" i="1"/>
  <c r="P353" i="1"/>
  <c r="O353" i="1"/>
  <c r="O365" i="1" s="1"/>
  <c r="O367" i="1" s="1"/>
  <c r="O368" i="1" s="1"/>
  <c r="L353" i="1"/>
  <c r="G353" i="1"/>
  <c r="F353" i="1"/>
  <c r="B353" i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AW352" i="1"/>
  <c r="AQ352" i="1"/>
  <c r="AJ352" i="1"/>
  <c r="AF352" i="1"/>
  <c r="W352" i="1"/>
  <c r="V352" i="1" s="1"/>
  <c r="P352" i="1"/>
  <c r="L352" i="1"/>
  <c r="F352" i="1" s="1"/>
  <c r="G352" i="1"/>
  <c r="B352" i="1"/>
  <c r="AQ351" i="1"/>
  <c r="AJ351" i="1"/>
  <c r="AJ365" i="1" s="1"/>
  <c r="AF351" i="1"/>
  <c r="AF365" i="1" s="1"/>
  <c r="W351" i="1"/>
  <c r="W365" i="1" s="1"/>
  <c r="W367" i="1" s="1"/>
  <c r="W368" i="1" s="1"/>
  <c r="V351" i="1"/>
  <c r="P351" i="1"/>
  <c r="L351" i="1"/>
  <c r="L365" i="1" s="1"/>
  <c r="L367" i="1" s="1"/>
  <c r="L368" i="1" s="1"/>
  <c r="G351" i="1"/>
  <c r="AQ350" i="1"/>
  <c r="AW350" i="1" s="1"/>
  <c r="AJ350" i="1"/>
  <c r="AF350" i="1"/>
  <c r="W350" i="1"/>
  <c r="P350" i="1"/>
  <c r="L350" i="1"/>
  <c r="G350" i="1"/>
  <c r="F350" i="1" s="1"/>
  <c r="AA349" i="1"/>
  <c r="AS348" i="1"/>
  <c r="AS349" i="1" s="1"/>
  <c r="AP348" i="1"/>
  <c r="AP349" i="1" s="1"/>
  <c r="AK348" i="1"/>
  <c r="AK349" i="1" s="1"/>
  <c r="AH348" i="1"/>
  <c r="AH349" i="1" s="1"/>
  <c r="AC348" i="1"/>
  <c r="AC349" i="1" s="1"/>
  <c r="Z348" i="1"/>
  <c r="Z349" i="1" s="1"/>
  <c r="U348" i="1"/>
  <c r="U349" i="1" s="1"/>
  <c r="R348" i="1"/>
  <c r="R349" i="1" s="1"/>
  <c r="M348" i="1"/>
  <c r="M349" i="1" s="1"/>
  <c r="J348" i="1"/>
  <c r="J349" i="1" s="1"/>
  <c r="AZ347" i="1"/>
  <c r="AY347" i="1"/>
  <c r="AU347" i="1"/>
  <c r="AT347" i="1"/>
  <c r="AS347" i="1"/>
  <c r="AR347" i="1"/>
  <c r="AP347" i="1"/>
  <c r="AO347" i="1"/>
  <c r="AO348" i="1" s="1"/>
  <c r="AO349" i="1" s="1"/>
  <c r="AN347" i="1"/>
  <c r="AM347" i="1"/>
  <c r="AL347" i="1"/>
  <c r="AK347" i="1"/>
  <c r="AI347" i="1"/>
  <c r="AH347" i="1"/>
  <c r="AG347" i="1"/>
  <c r="AG348" i="1" s="1"/>
  <c r="AG349" i="1" s="1"/>
  <c r="AE347" i="1"/>
  <c r="AD347" i="1"/>
  <c r="AC347" i="1"/>
  <c r="AB347" i="1"/>
  <c r="AA347" i="1"/>
  <c r="Z347" i="1"/>
  <c r="Y347" i="1"/>
  <c r="Y348" i="1" s="1"/>
  <c r="Y349" i="1" s="1"/>
  <c r="X347" i="1"/>
  <c r="U347" i="1"/>
  <c r="T347" i="1"/>
  <c r="S347" i="1"/>
  <c r="R347" i="1"/>
  <c r="Q347" i="1"/>
  <c r="Q348" i="1" s="1"/>
  <c r="Q349" i="1" s="1"/>
  <c r="O347" i="1"/>
  <c r="N347" i="1"/>
  <c r="M347" i="1"/>
  <c r="K347" i="1"/>
  <c r="J347" i="1"/>
  <c r="I347" i="1"/>
  <c r="I348" i="1" s="1"/>
  <c r="I349" i="1" s="1"/>
  <c r="H347" i="1"/>
  <c r="AZ346" i="1"/>
  <c r="AZ348" i="1" s="1"/>
  <c r="AZ349" i="1" s="1"/>
  <c r="AY346" i="1"/>
  <c r="AY348" i="1" s="1"/>
  <c r="AY349" i="1" s="1"/>
  <c r="AU346" i="1"/>
  <c r="AU348" i="1" s="1"/>
  <c r="AU349" i="1" s="1"/>
  <c r="AT346" i="1"/>
  <c r="AT348" i="1" s="1"/>
  <c r="AT349" i="1" s="1"/>
  <c r="AS346" i="1"/>
  <c r="AR346" i="1"/>
  <c r="AR348" i="1" s="1"/>
  <c r="AR349" i="1" s="1"/>
  <c r="AP346" i="1"/>
  <c r="AO346" i="1"/>
  <c r="AN346" i="1"/>
  <c r="AN348" i="1" s="1"/>
  <c r="AN349" i="1" s="1"/>
  <c r="AM346" i="1"/>
  <c r="AM348" i="1" s="1"/>
  <c r="AM349" i="1" s="1"/>
  <c r="AL346" i="1"/>
  <c r="AL348" i="1" s="1"/>
  <c r="AL349" i="1" s="1"/>
  <c r="AK346" i="1"/>
  <c r="AI346" i="1"/>
  <c r="AI348" i="1" s="1"/>
  <c r="AI349" i="1" s="1"/>
  <c r="AH346" i="1"/>
  <c r="AG346" i="1"/>
  <c r="AE346" i="1"/>
  <c r="AE348" i="1" s="1"/>
  <c r="AE349" i="1" s="1"/>
  <c r="AD346" i="1"/>
  <c r="AD348" i="1" s="1"/>
  <c r="AD349" i="1" s="1"/>
  <c r="AC346" i="1"/>
  <c r="AB346" i="1"/>
  <c r="AB348" i="1" s="1"/>
  <c r="AB349" i="1" s="1"/>
  <c r="AA346" i="1"/>
  <c r="AA348" i="1" s="1"/>
  <c r="Z346" i="1"/>
  <c r="Y346" i="1"/>
  <c r="X346" i="1"/>
  <c r="X348" i="1" s="1"/>
  <c r="X349" i="1" s="1"/>
  <c r="U346" i="1"/>
  <c r="T346" i="1"/>
  <c r="T348" i="1" s="1"/>
  <c r="T349" i="1" s="1"/>
  <c r="S346" i="1"/>
  <c r="S348" i="1" s="1"/>
  <c r="S349" i="1" s="1"/>
  <c r="R346" i="1"/>
  <c r="Q346" i="1"/>
  <c r="P346" i="1"/>
  <c r="P348" i="1" s="1"/>
  <c r="P349" i="1" s="1"/>
  <c r="O346" i="1"/>
  <c r="O348" i="1" s="1"/>
  <c r="O349" i="1" s="1"/>
  <c r="N346" i="1"/>
  <c r="N348" i="1" s="1"/>
  <c r="N349" i="1" s="1"/>
  <c r="M346" i="1"/>
  <c r="K346" i="1"/>
  <c r="K348" i="1" s="1"/>
  <c r="K349" i="1" s="1"/>
  <c r="J346" i="1"/>
  <c r="I346" i="1"/>
  <c r="H346" i="1"/>
  <c r="H348" i="1" s="1"/>
  <c r="H349" i="1" s="1"/>
  <c r="AQ345" i="1"/>
  <c r="AJ345" i="1"/>
  <c r="AW345" i="1" s="1"/>
  <c r="AF345" i="1"/>
  <c r="W345" i="1"/>
  <c r="V345" i="1" s="1"/>
  <c r="P345" i="1"/>
  <c r="L345" i="1"/>
  <c r="G345" i="1"/>
  <c r="F345" i="1" s="1"/>
  <c r="AQ344" i="1"/>
  <c r="AJ344" i="1"/>
  <c r="AW344" i="1" s="1"/>
  <c r="AF344" i="1"/>
  <c r="W344" i="1"/>
  <c r="V344" i="1"/>
  <c r="P344" i="1"/>
  <c r="L344" i="1"/>
  <c r="G344" i="1"/>
  <c r="F344" i="1" s="1"/>
  <c r="AW343" i="1"/>
  <c r="AQ343" i="1"/>
  <c r="AJ343" i="1"/>
  <c r="AF343" i="1"/>
  <c r="W343" i="1"/>
  <c r="V343" i="1" s="1"/>
  <c r="P343" i="1"/>
  <c r="L343" i="1"/>
  <c r="G343" i="1"/>
  <c r="F343" i="1" s="1"/>
  <c r="AQ342" i="1"/>
  <c r="AJ342" i="1"/>
  <c r="AF342" i="1"/>
  <c r="W342" i="1"/>
  <c r="V342" i="1" s="1"/>
  <c r="P342" i="1"/>
  <c r="L342" i="1"/>
  <c r="G342" i="1"/>
  <c r="F342" i="1"/>
  <c r="AQ341" i="1"/>
  <c r="AJ341" i="1"/>
  <c r="AW341" i="1" s="1"/>
  <c r="AF341" i="1"/>
  <c r="W341" i="1"/>
  <c r="V341" i="1" s="1"/>
  <c r="P341" i="1"/>
  <c r="L341" i="1"/>
  <c r="G341" i="1"/>
  <c r="F341" i="1" s="1"/>
  <c r="AQ340" i="1"/>
  <c r="AJ340" i="1"/>
  <c r="AW340" i="1" s="1"/>
  <c r="AF340" i="1"/>
  <c r="W340" i="1"/>
  <c r="V340" i="1"/>
  <c r="P340" i="1"/>
  <c r="L340" i="1"/>
  <c r="G340" i="1"/>
  <c r="F340" i="1" s="1"/>
  <c r="AW339" i="1"/>
  <c r="AQ339" i="1"/>
  <c r="AJ339" i="1"/>
  <c r="AF339" i="1"/>
  <c r="W339" i="1"/>
  <c r="V339" i="1" s="1"/>
  <c r="P339" i="1"/>
  <c r="L339" i="1"/>
  <c r="L347" i="1" s="1"/>
  <c r="G339" i="1"/>
  <c r="F339" i="1" s="1"/>
  <c r="AQ338" i="1"/>
  <c r="AJ338" i="1"/>
  <c r="AF338" i="1"/>
  <c r="W338" i="1"/>
  <c r="V338" i="1" s="1"/>
  <c r="P338" i="1"/>
  <c r="L338" i="1"/>
  <c r="G338" i="1"/>
  <c r="F338" i="1"/>
  <c r="AQ337" i="1"/>
  <c r="AQ347" i="1" s="1"/>
  <c r="AJ337" i="1"/>
  <c r="AW337" i="1" s="1"/>
  <c r="AF337" i="1"/>
  <c r="AF347" i="1" s="1"/>
  <c r="W337" i="1"/>
  <c r="W347" i="1" s="1"/>
  <c r="P337" i="1"/>
  <c r="P347" i="1" s="1"/>
  <c r="L337" i="1"/>
  <c r="G337" i="1"/>
  <c r="G347" i="1" s="1"/>
  <c r="AQ336" i="1"/>
  <c r="AJ336" i="1"/>
  <c r="AW336" i="1" s="1"/>
  <c r="AF336" i="1"/>
  <c r="W336" i="1"/>
  <c r="V336" i="1"/>
  <c r="P336" i="1"/>
  <c r="L336" i="1"/>
  <c r="G336" i="1"/>
  <c r="F336" i="1" s="1"/>
  <c r="AW335" i="1"/>
  <c r="AQ335" i="1"/>
  <c r="AJ335" i="1"/>
  <c r="AF335" i="1"/>
  <c r="W335" i="1"/>
  <c r="V335" i="1" s="1"/>
  <c r="P335" i="1"/>
  <c r="L335" i="1"/>
  <c r="G335" i="1"/>
  <c r="F335" i="1" s="1"/>
  <c r="AQ334" i="1"/>
  <c r="AJ334" i="1"/>
  <c r="AF334" i="1"/>
  <c r="W334" i="1"/>
  <c r="V334" i="1" s="1"/>
  <c r="P334" i="1"/>
  <c r="L334" i="1"/>
  <c r="G334" i="1"/>
  <c r="F334" i="1"/>
  <c r="AQ333" i="1"/>
  <c r="AJ333" i="1"/>
  <c r="AW333" i="1" s="1"/>
  <c r="AF333" i="1"/>
  <c r="W333" i="1"/>
  <c r="V333" i="1" s="1"/>
  <c r="P333" i="1"/>
  <c r="L333" i="1"/>
  <c r="G333" i="1"/>
  <c r="F333" i="1" s="1"/>
  <c r="AQ332" i="1"/>
  <c r="AJ332" i="1"/>
  <c r="AW332" i="1" s="1"/>
  <c r="AF332" i="1"/>
  <c r="W332" i="1"/>
  <c r="V332" i="1"/>
  <c r="P332" i="1"/>
  <c r="L332" i="1"/>
  <c r="G332" i="1"/>
  <c r="F332" i="1" s="1"/>
  <c r="AW331" i="1"/>
  <c r="AQ331" i="1"/>
  <c r="AJ331" i="1"/>
  <c r="AF331" i="1"/>
  <c r="W331" i="1"/>
  <c r="V331" i="1" s="1"/>
  <c r="P331" i="1"/>
  <c r="L331" i="1"/>
  <c r="G331" i="1"/>
  <c r="F331" i="1" s="1"/>
  <c r="AQ330" i="1"/>
  <c r="AJ330" i="1"/>
  <c r="AF330" i="1"/>
  <c r="W330" i="1"/>
  <c r="V330" i="1" s="1"/>
  <c r="P330" i="1"/>
  <c r="L330" i="1"/>
  <c r="G330" i="1"/>
  <c r="F330" i="1"/>
  <c r="AQ329" i="1"/>
  <c r="AJ329" i="1"/>
  <c r="AW329" i="1" s="1"/>
  <c r="AF329" i="1"/>
  <c r="W329" i="1"/>
  <c r="V329" i="1" s="1"/>
  <c r="P329" i="1"/>
  <c r="L329" i="1"/>
  <c r="G329" i="1"/>
  <c r="F329" i="1" s="1"/>
  <c r="AQ328" i="1"/>
  <c r="AJ328" i="1"/>
  <c r="AW328" i="1" s="1"/>
  <c r="AF328" i="1"/>
  <c r="W328" i="1"/>
  <c r="V328" i="1"/>
  <c r="P328" i="1"/>
  <c r="L328" i="1"/>
  <c r="G328" i="1"/>
  <c r="F328" i="1" s="1"/>
  <c r="AW327" i="1"/>
  <c r="AQ327" i="1"/>
  <c r="AJ327" i="1"/>
  <c r="AF327" i="1"/>
  <c r="W327" i="1"/>
  <c r="V327" i="1" s="1"/>
  <c r="P327" i="1"/>
  <c r="L327" i="1"/>
  <c r="G327" i="1"/>
  <c r="F327" i="1" s="1"/>
  <c r="AQ326" i="1"/>
  <c r="AJ326" i="1"/>
  <c r="AF326" i="1"/>
  <c r="W326" i="1"/>
  <c r="V326" i="1" s="1"/>
  <c r="P326" i="1"/>
  <c r="L326" i="1"/>
  <c r="G326" i="1"/>
  <c r="F326" i="1"/>
  <c r="AQ325" i="1"/>
  <c r="AJ325" i="1"/>
  <c r="AW325" i="1" s="1"/>
  <c r="AF325" i="1"/>
  <c r="W325" i="1"/>
  <c r="V325" i="1" s="1"/>
  <c r="P325" i="1"/>
  <c r="L325" i="1"/>
  <c r="G325" i="1"/>
  <c r="F325" i="1" s="1"/>
  <c r="AQ324" i="1"/>
  <c r="AJ324" i="1"/>
  <c r="AW324" i="1" s="1"/>
  <c r="AF324" i="1"/>
  <c r="W324" i="1"/>
  <c r="V324" i="1"/>
  <c r="P324" i="1"/>
  <c r="L324" i="1"/>
  <c r="G324" i="1"/>
  <c r="F324" i="1" s="1"/>
  <c r="AW323" i="1"/>
  <c r="AQ323" i="1"/>
  <c r="AJ323" i="1"/>
  <c r="AF323" i="1"/>
  <c r="W323" i="1"/>
  <c r="V323" i="1" s="1"/>
  <c r="P323" i="1"/>
  <c r="L323" i="1"/>
  <c r="G323" i="1"/>
  <c r="F323" i="1" s="1"/>
  <c r="AQ322" i="1"/>
  <c r="AJ322" i="1"/>
  <c r="AF322" i="1"/>
  <c r="W322" i="1"/>
  <c r="V322" i="1"/>
  <c r="P322" i="1"/>
  <c r="L322" i="1"/>
  <c r="G322" i="1"/>
  <c r="F322" i="1"/>
  <c r="AV322" i="1" s="1"/>
  <c r="AQ321" i="1"/>
  <c r="AJ321" i="1"/>
  <c r="AW321" i="1" s="1"/>
  <c r="AF321" i="1"/>
  <c r="W321" i="1"/>
  <c r="P321" i="1"/>
  <c r="L321" i="1"/>
  <c r="G321" i="1"/>
  <c r="F321" i="1" s="1"/>
  <c r="AQ320" i="1"/>
  <c r="AJ320" i="1"/>
  <c r="AW320" i="1" s="1"/>
  <c r="AX320" i="1" s="1"/>
  <c r="AF320" i="1"/>
  <c r="W320" i="1"/>
  <c r="V320" i="1"/>
  <c r="P320" i="1"/>
  <c r="F320" i="1" s="1"/>
  <c r="AV320" i="1" s="1"/>
  <c r="L320" i="1"/>
  <c r="G320" i="1"/>
  <c r="AW319" i="1"/>
  <c r="AQ319" i="1"/>
  <c r="AJ319" i="1"/>
  <c r="AF319" i="1"/>
  <c r="W319" i="1"/>
  <c r="V319" i="1" s="1"/>
  <c r="P319" i="1"/>
  <c r="L319" i="1"/>
  <c r="G319" i="1"/>
  <c r="F319" i="1" s="1"/>
  <c r="AV319" i="1" s="1"/>
  <c r="AQ318" i="1"/>
  <c r="AJ318" i="1"/>
  <c r="AF318" i="1"/>
  <c r="W318" i="1"/>
  <c r="V318" i="1"/>
  <c r="P318" i="1"/>
  <c r="L318" i="1"/>
  <c r="G318" i="1"/>
  <c r="F318" i="1"/>
  <c r="AV318" i="1" s="1"/>
  <c r="AQ317" i="1"/>
  <c r="AJ317" i="1"/>
  <c r="AW317" i="1" s="1"/>
  <c r="AF317" i="1"/>
  <c r="W317" i="1"/>
  <c r="P317" i="1"/>
  <c r="L317" i="1"/>
  <c r="G317" i="1"/>
  <c r="F317" i="1" s="1"/>
  <c r="AQ316" i="1"/>
  <c r="AJ316" i="1"/>
  <c r="AW316" i="1" s="1"/>
  <c r="AX316" i="1" s="1"/>
  <c r="AF316" i="1"/>
  <c r="W316" i="1"/>
  <c r="V316" i="1"/>
  <c r="P316" i="1"/>
  <c r="L316" i="1"/>
  <c r="G316" i="1"/>
  <c r="F316" i="1" s="1"/>
  <c r="AV316" i="1" s="1"/>
  <c r="AW315" i="1"/>
  <c r="AQ315" i="1"/>
  <c r="AJ315" i="1"/>
  <c r="AF315" i="1"/>
  <c r="W315" i="1"/>
  <c r="V315" i="1" s="1"/>
  <c r="P315" i="1"/>
  <c r="L315" i="1"/>
  <c r="G315" i="1"/>
  <c r="AQ314" i="1"/>
  <c r="AJ314" i="1"/>
  <c r="AW314" i="1" s="1"/>
  <c r="AX314" i="1" s="1"/>
  <c r="AF314" i="1"/>
  <c r="W314" i="1"/>
  <c r="V314" i="1" s="1"/>
  <c r="P314" i="1"/>
  <c r="L314" i="1"/>
  <c r="G314" i="1"/>
  <c r="F314" i="1"/>
  <c r="AV314" i="1" s="1"/>
  <c r="AQ313" i="1"/>
  <c r="AJ313" i="1"/>
  <c r="AW313" i="1" s="1"/>
  <c r="AF313" i="1"/>
  <c r="W313" i="1"/>
  <c r="P313" i="1"/>
  <c r="L313" i="1"/>
  <c r="G313" i="1"/>
  <c r="F313" i="1" s="1"/>
  <c r="AQ312" i="1"/>
  <c r="AJ312" i="1"/>
  <c r="AW312" i="1" s="1"/>
  <c r="AX312" i="1" s="1"/>
  <c r="AF312" i="1"/>
  <c r="W312" i="1"/>
  <c r="V312" i="1"/>
  <c r="P312" i="1"/>
  <c r="L312" i="1"/>
  <c r="G312" i="1"/>
  <c r="F312" i="1" s="1"/>
  <c r="AV312" i="1" s="1"/>
  <c r="AW311" i="1"/>
  <c r="AQ311" i="1"/>
  <c r="AJ311" i="1"/>
  <c r="AF311" i="1"/>
  <c r="W311" i="1"/>
  <c r="V311" i="1" s="1"/>
  <c r="P311" i="1"/>
  <c r="L311" i="1"/>
  <c r="G311" i="1"/>
  <c r="AQ310" i="1"/>
  <c r="AJ310" i="1"/>
  <c r="AW310" i="1" s="1"/>
  <c r="AX310" i="1" s="1"/>
  <c r="AF310" i="1"/>
  <c r="W310" i="1"/>
  <c r="V310" i="1" s="1"/>
  <c r="P310" i="1"/>
  <c r="L310" i="1"/>
  <c r="G310" i="1"/>
  <c r="F310" i="1"/>
  <c r="AV310" i="1" s="1"/>
  <c r="B310" i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AQ309" i="1"/>
  <c r="AJ309" i="1"/>
  <c r="AW309" i="1" s="1"/>
  <c r="AX309" i="1" s="1"/>
  <c r="AF309" i="1"/>
  <c r="AF346" i="1" s="1"/>
  <c r="AF348" i="1" s="1"/>
  <c r="AF349" i="1" s="1"/>
  <c r="W309" i="1"/>
  <c r="V309" i="1" s="1"/>
  <c r="P309" i="1"/>
  <c r="L309" i="1"/>
  <c r="G309" i="1"/>
  <c r="F309" i="1" s="1"/>
  <c r="AV309" i="1" s="1"/>
  <c r="B309" i="1"/>
  <c r="AQ308" i="1"/>
  <c r="AJ308" i="1"/>
  <c r="AW308" i="1" s="1"/>
  <c r="AF308" i="1"/>
  <c r="W308" i="1"/>
  <c r="W346" i="1" s="1"/>
  <c r="V308" i="1"/>
  <c r="P308" i="1"/>
  <c r="L308" i="1"/>
  <c r="G308" i="1"/>
  <c r="G346" i="1" s="1"/>
  <c r="G348" i="1" s="1"/>
  <c r="G349" i="1" s="1"/>
  <c r="AQ307" i="1"/>
  <c r="AW307" i="1" s="1"/>
  <c r="AJ307" i="1"/>
  <c r="AF307" i="1"/>
  <c r="W307" i="1"/>
  <c r="V307" i="1"/>
  <c r="P307" i="1"/>
  <c r="L307" i="1"/>
  <c r="G307" i="1"/>
  <c r="F307" i="1" s="1"/>
  <c r="AV307" i="1" s="1"/>
  <c r="N306" i="1"/>
  <c r="AS305" i="1"/>
  <c r="AS306" i="1" s="1"/>
  <c r="AN305" i="1"/>
  <c r="AN306" i="1" s="1"/>
  <c r="AK305" i="1"/>
  <c r="AK306" i="1" s="1"/>
  <c r="AF305" i="1"/>
  <c r="AF306" i="1" s="1"/>
  <c r="AC305" i="1"/>
  <c r="AC306" i="1" s="1"/>
  <c r="X305" i="1"/>
  <c r="X306" i="1" s="1"/>
  <c r="U305" i="1"/>
  <c r="U306" i="1" s="1"/>
  <c r="M305" i="1"/>
  <c r="M306" i="1" s="1"/>
  <c r="H305" i="1"/>
  <c r="H306" i="1" s="1"/>
  <c r="AZ304" i="1"/>
  <c r="AZ305" i="1" s="1"/>
  <c r="AZ306" i="1" s="1"/>
  <c r="AY304" i="1"/>
  <c r="AU304" i="1"/>
  <c r="AT304" i="1"/>
  <c r="AS304" i="1"/>
  <c r="AR304" i="1"/>
  <c r="AR305" i="1" s="1"/>
  <c r="AR306" i="1" s="1"/>
  <c r="AP304" i="1"/>
  <c r="AO304" i="1"/>
  <c r="AN304" i="1"/>
  <c r="AM304" i="1"/>
  <c r="AL304" i="1"/>
  <c r="AK304" i="1"/>
  <c r="AJ304" i="1"/>
  <c r="AI304" i="1"/>
  <c r="AH304" i="1"/>
  <c r="AG304" i="1"/>
  <c r="AE304" i="1"/>
  <c r="AD304" i="1"/>
  <c r="AC304" i="1"/>
  <c r="AB304" i="1"/>
  <c r="AB305" i="1" s="1"/>
  <c r="AB306" i="1" s="1"/>
  <c r="AA304" i="1"/>
  <c r="Z304" i="1"/>
  <c r="Y304" i="1"/>
  <c r="X304" i="1"/>
  <c r="W304" i="1"/>
  <c r="U304" i="1"/>
  <c r="T304" i="1"/>
  <c r="T305" i="1" s="1"/>
  <c r="T306" i="1" s="1"/>
  <c r="S304" i="1"/>
  <c r="R304" i="1"/>
  <c r="Q304" i="1"/>
  <c r="O304" i="1"/>
  <c r="N304" i="1"/>
  <c r="M304" i="1"/>
  <c r="L304" i="1"/>
  <c r="K304" i="1"/>
  <c r="J304" i="1"/>
  <c r="I304" i="1"/>
  <c r="H304" i="1"/>
  <c r="AZ303" i="1"/>
  <c r="AY303" i="1"/>
  <c r="AY305" i="1" s="1"/>
  <c r="AY306" i="1" s="1"/>
  <c r="AU303" i="1"/>
  <c r="AU305" i="1" s="1"/>
  <c r="AU306" i="1" s="1"/>
  <c r="AT303" i="1"/>
  <c r="AT305" i="1" s="1"/>
  <c r="AT306" i="1" s="1"/>
  <c r="AS303" i="1"/>
  <c r="AR303" i="1"/>
  <c r="AQ303" i="1"/>
  <c r="AQ305" i="1" s="1"/>
  <c r="AQ306" i="1" s="1"/>
  <c r="AP303" i="1"/>
  <c r="AP305" i="1" s="1"/>
  <c r="AP306" i="1" s="1"/>
  <c r="AO303" i="1"/>
  <c r="AO305" i="1" s="1"/>
  <c r="AO306" i="1" s="1"/>
  <c r="AN303" i="1"/>
  <c r="AM303" i="1"/>
  <c r="AM305" i="1" s="1"/>
  <c r="AM306" i="1" s="1"/>
  <c r="AL303" i="1"/>
  <c r="AL305" i="1" s="1"/>
  <c r="AL306" i="1" s="1"/>
  <c r="AK303" i="1"/>
  <c r="AI303" i="1"/>
  <c r="AI305" i="1" s="1"/>
  <c r="AI306" i="1" s="1"/>
  <c r="AH303" i="1"/>
  <c r="AH305" i="1" s="1"/>
  <c r="AH306" i="1" s="1"/>
  <c r="AG303" i="1"/>
  <c r="AG305" i="1" s="1"/>
  <c r="AG306" i="1" s="1"/>
  <c r="AE303" i="1"/>
  <c r="AD303" i="1"/>
  <c r="AD305" i="1" s="1"/>
  <c r="AD306" i="1" s="1"/>
  <c r="AC303" i="1"/>
  <c r="AB303" i="1"/>
  <c r="AA303" i="1"/>
  <c r="AA305" i="1" s="1"/>
  <c r="AA306" i="1" s="1"/>
  <c r="Z303" i="1"/>
  <c r="Z305" i="1" s="1"/>
  <c r="Z306" i="1" s="1"/>
  <c r="Y303" i="1"/>
  <c r="Y305" i="1" s="1"/>
  <c r="Y306" i="1" s="1"/>
  <c r="X303" i="1"/>
  <c r="U303" i="1"/>
  <c r="T303" i="1"/>
  <c r="S303" i="1"/>
  <c r="S305" i="1" s="1"/>
  <c r="S306" i="1" s="1"/>
  <c r="R303" i="1"/>
  <c r="R305" i="1" s="1"/>
  <c r="R306" i="1" s="1"/>
  <c r="Q303" i="1"/>
  <c r="Q305" i="1" s="1"/>
  <c r="Q306" i="1" s="1"/>
  <c r="O303" i="1"/>
  <c r="O305" i="1" s="1"/>
  <c r="O306" i="1" s="1"/>
  <c r="N303" i="1"/>
  <c r="N305" i="1" s="1"/>
  <c r="M303" i="1"/>
  <c r="K303" i="1"/>
  <c r="K305" i="1" s="1"/>
  <c r="K306" i="1" s="1"/>
  <c r="J303" i="1"/>
  <c r="J305" i="1" s="1"/>
  <c r="J306" i="1" s="1"/>
  <c r="I303" i="1"/>
  <c r="I305" i="1" s="1"/>
  <c r="I306" i="1" s="1"/>
  <c r="H303" i="1"/>
  <c r="AQ302" i="1"/>
  <c r="AQ304" i="1" s="1"/>
  <c r="AJ302" i="1"/>
  <c r="AF302" i="1"/>
  <c r="AF304" i="1" s="1"/>
  <c r="W302" i="1"/>
  <c r="V302" i="1"/>
  <c r="V304" i="1" s="1"/>
  <c r="P302" i="1"/>
  <c r="P304" i="1" s="1"/>
  <c r="L302" i="1"/>
  <c r="G302" i="1"/>
  <c r="F302" i="1" s="1"/>
  <c r="F304" i="1" s="1"/>
  <c r="AQ301" i="1"/>
  <c r="AJ301" i="1"/>
  <c r="AW301" i="1" s="1"/>
  <c r="AF301" i="1"/>
  <c r="V301" i="1" s="1"/>
  <c r="W301" i="1"/>
  <c r="P301" i="1"/>
  <c r="L301" i="1"/>
  <c r="F301" i="1" s="1"/>
  <c r="AV301" i="1" s="1"/>
  <c r="G301" i="1"/>
  <c r="AQ300" i="1"/>
  <c r="AW300" i="1" s="1"/>
  <c r="AJ300" i="1"/>
  <c r="AF300" i="1"/>
  <c r="W300" i="1"/>
  <c r="V300" i="1" s="1"/>
  <c r="P300" i="1"/>
  <c r="L300" i="1"/>
  <c r="G300" i="1"/>
  <c r="F300" i="1"/>
  <c r="AW299" i="1"/>
  <c r="AQ299" i="1"/>
  <c r="AJ299" i="1"/>
  <c r="AF299" i="1"/>
  <c r="V299" i="1" s="1"/>
  <c r="W299" i="1"/>
  <c r="P299" i="1"/>
  <c r="P303" i="1" s="1"/>
  <c r="P305" i="1" s="1"/>
  <c r="P306" i="1" s="1"/>
  <c r="L299" i="1"/>
  <c r="G299" i="1"/>
  <c r="B299" i="1"/>
  <c r="B300" i="1" s="1"/>
  <c r="B301" i="1" s="1"/>
  <c r="B302" i="1" s="1"/>
  <c r="AQ298" i="1"/>
  <c r="AJ298" i="1"/>
  <c r="AJ303" i="1" s="1"/>
  <c r="AJ305" i="1" s="1"/>
  <c r="AJ306" i="1" s="1"/>
  <c r="AF298" i="1"/>
  <c r="AF303" i="1" s="1"/>
  <c r="W298" i="1"/>
  <c r="V298" i="1"/>
  <c r="V303" i="1" s="1"/>
  <c r="V305" i="1" s="1"/>
  <c r="V306" i="1" s="1"/>
  <c r="P298" i="1"/>
  <c r="L298" i="1"/>
  <c r="G298" i="1"/>
  <c r="AW297" i="1"/>
  <c r="AV297" i="1"/>
  <c r="AX297" i="1" s="1"/>
  <c r="AQ297" i="1"/>
  <c r="AJ297" i="1"/>
  <c r="AF297" i="1"/>
  <c r="W297" i="1"/>
  <c r="V297" i="1" s="1"/>
  <c r="P297" i="1"/>
  <c r="L297" i="1"/>
  <c r="G297" i="1"/>
  <c r="F297" i="1" s="1"/>
  <c r="AY296" i="1"/>
  <c r="AT296" i="1"/>
  <c r="AI296" i="1"/>
  <c r="AA296" i="1"/>
  <c r="N296" i="1"/>
  <c r="AS295" i="1"/>
  <c r="AS296" i="1" s="1"/>
  <c r="AP295" i="1"/>
  <c r="AP296" i="1" s="1"/>
  <c r="AO295" i="1"/>
  <c r="AO296" i="1" s="1"/>
  <c r="AK295" i="1"/>
  <c r="AK296" i="1" s="1"/>
  <c r="AH295" i="1"/>
  <c r="AH296" i="1" s="1"/>
  <c r="AG295" i="1"/>
  <c r="AG296" i="1" s="1"/>
  <c r="AC295" i="1"/>
  <c r="AC296" i="1" s="1"/>
  <c r="R295" i="1"/>
  <c r="R296" i="1" s="1"/>
  <c r="J295" i="1"/>
  <c r="J296" i="1" s="1"/>
  <c r="AZ294" i="1"/>
  <c r="AY294" i="1"/>
  <c r="AU294" i="1"/>
  <c r="AT294" i="1"/>
  <c r="AS294" i="1"/>
  <c r="AR294" i="1"/>
  <c r="AP294" i="1"/>
  <c r="AO294" i="1"/>
  <c r="AN294" i="1"/>
  <c r="AM294" i="1"/>
  <c r="AL294" i="1"/>
  <c r="AK294" i="1"/>
  <c r="AI294" i="1"/>
  <c r="AH294" i="1"/>
  <c r="AG294" i="1"/>
  <c r="AE294" i="1"/>
  <c r="AD294" i="1"/>
  <c r="AC294" i="1"/>
  <c r="AB294" i="1"/>
  <c r="AA294" i="1"/>
  <c r="Z294" i="1"/>
  <c r="Y294" i="1"/>
  <c r="X294" i="1"/>
  <c r="U294" i="1"/>
  <c r="T294" i="1"/>
  <c r="S294" i="1"/>
  <c r="R294" i="1"/>
  <c r="Q294" i="1"/>
  <c r="Q295" i="1" s="1"/>
  <c r="Q296" i="1" s="1"/>
  <c r="O294" i="1"/>
  <c r="N294" i="1"/>
  <c r="M294" i="1"/>
  <c r="K294" i="1"/>
  <c r="J294" i="1"/>
  <c r="I294" i="1"/>
  <c r="I295" i="1" s="1"/>
  <c r="I296" i="1" s="1"/>
  <c r="H294" i="1"/>
  <c r="AZ293" i="1"/>
  <c r="AZ295" i="1" s="1"/>
  <c r="AZ296" i="1" s="1"/>
  <c r="AY293" i="1"/>
  <c r="AY295" i="1" s="1"/>
  <c r="AU293" i="1"/>
  <c r="AU295" i="1" s="1"/>
  <c r="AU296" i="1" s="1"/>
  <c r="AT293" i="1"/>
  <c r="AT295" i="1" s="1"/>
  <c r="AS293" i="1"/>
  <c r="AR293" i="1"/>
  <c r="AR295" i="1" s="1"/>
  <c r="AR296" i="1" s="1"/>
  <c r="AP293" i="1"/>
  <c r="AO293" i="1"/>
  <c r="AN293" i="1"/>
  <c r="AN295" i="1" s="1"/>
  <c r="AN296" i="1" s="1"/>
  <c r="AM293" i="1"/>
  <c r="AM295" i="1" s="1"/>
  <c r="AM296" i="1" s="1"/>
  <c r="AL293" i="1"/>
  <c r="AL295" i="1" s="1"/>
  <c r="AL296" i="1" s="1"/>
  <c r="AK293" i="1"/>
  <c r="AI293" i="1"/>
  <c r="AI295" i="1" s="1"/>
  <c r="AH293" i="1"/>
  <c r="AG293" i="1"/>
  <c r="AE293" i="1"/>
  <c r="AE295" i="1" s="1"/>
  <c r="AE296" i="1" s="1"/>
  <c r="AD293" i="1"/>
  <c r="AD295" i="1" s="1"/>
  <c r="AD296" i="1" s="1"/>
  <c r="AC293" i="1"/>
  <c r="AB293" i="1"/>
  <c r="AA293" i="1"/>
  <c r="AA295" i="1" s="1"/>
  <c r="Z293" i="1"/>
  <c r="Z295" i="1" s="1"/>
  <c r="Z296" i="1" s="1"/>
  <c r="Y293" i="1"/>
  <c r="Y295" i="1" s="1"/>
  <c r="Y296" i="1" s="1"/>
  <c r="X293" i="1"/>
  <c r="X295" i="1" s="1"/>
  <c r="X296" i="1" s="1"/>
  <c r="U293" i="1"/>
  <c r="U295" i="1" s="1"/>
  <c r="U296" i="1" s="1"/>
  <c r="T293" i="1"/>
  <c r="T295" i="1" s="1"/>
  <c r="T296" i="1" s="1"/>
  <c r="S293" i="1"/>
  <c r="S295" i="1" s="1"/>
  <c r="S296" i="1" s="1"/>
  <c r="R293" i="1"/>
  <c r="Q293" i="1"/>
  <c r="O293" i="1"/>
  <c r="O295" i="1" s="1"/>
  <c r="O296" i="1" s="1"/>
  <c r="N293" i="1"/>
  <c r="N295" i="1" s="1"/>
  <c r="M293" i="1"/>
  <c r="M295" i="1" s="1"/>
  <c r="M296" i="1" s="1"/>
  <c r="K293" i="1"/>
  <c r="K295" i="1" s="1"/>
  <c r="K296" i="1" s="1"/>
  <c r="J293" i="1"/>
  <c r="I293" i="1"/>
  <c r="H293" i="1"/>
  <c r="H295" i="1" s="1"/>
  <c r="H296" i="1" s="1"/>
  <c r="AW292" i="1"/>
  <c r="AQ292" i="1"/>
  <c r="AJ292" i="1"/>
  <c r="AF292" i="1"/>
  <c r="W292" i="1"/>
  <c r="V292" i="1" s="1"/>
  <c r="P292" i="1"/>
  <c r="L292" i="1"/>
  <c r="G292" i="1"/>
  <c r="AQ291" i="1"/>
  <c r="AJ291" i="1"/>
  <c r="AW291" i="1" s="1"/>
  <c r="AF291" i="1"/>
  <c r="W291" i="1"/>
  <c r="V291" i="1"/>
  <c r="P291" i="1"/>
  <c r="F291" i="1" s="1"/>
  <c r="AV291" i="1" s="1"/>
  <c r="AX291" i="1" s="1"/>
  <c r="L291" i="1"/>
  <c r="G291" i="1"/>
  <c r="AQ290" i="1"/>
  <c r="AJ290" i="1"/>
  <c r="AW290" i="1" s="1"/>
  <c r="AF290" i="1"/>
  <c r="W290" i="1"/>
  <c r="V290" i="1" s="1"/>
  <c r="P290" i="1"/>
  <c r="L290" i="1"/>
  <c r="G290" i="1"/>
  <c r="F290" i="1" s="1"/>
  <c r="AV290" i="1" s="1"/>
  <c r="AQ289" i="1"/>
  <c r="AJ289" i="1"/>
  <c r="AW289" i="1" s="1"/>
  <c r="AF289" i="1"/>
  <c r="W289" i="1"/>
  <c r="V289" i="1"/>
  <c r="P289" i="1"/>
  <c r="F289" i="1" s="1"/>
  <c r="AV289" i="1" s="1"/>
  <c r="L289" i="1"/>
  <c r="G289" i="1"/>
  <c r="AW288" i="1"/>
  <c r="AQ288" i="1"/>
  <c r="AJ288" i="1"/>
  <c r="AF288" i="1"/>
  <c r="W288" i="1"/>
  <c r="V288" i="1" s="1"/>
  <c r="P288" i="1"/>
  <c r="L288" i="1"/>
  <c r="G288" i="1"/>
  <c r="F288" i="1" s="1"/>
  <c r="AV288" i="1" s="1"/>
  <c r="AQ287" i="1"/>
  <c r="AQ294" i="1" s="1"/>
  <c r="AJ287" i="1"/>
  <c r="AW287" i="1" s="1"/>
  <c r="AF287" i="1"/>
  <c r="W287" i="1"/>
  <c r="V287" i="1"/>
  <c r="P287" i="1"/>
  <c r="L287" i="1"/>
  <c r="G287" i="1"/>
  <c r="F287" i="1"/>
  <c r="AQ286" i="1"/>
  <c r="AJ286" i="1"/>
  <c r="AW286" i="1" s="1"/>
  <c r="AF286" i="1"/>
  <c r="W286" i="1"/>
  <c r="U286" i="1"/>
  <c r="P286" i="1"/>
  <c r="L286" i="1"/>
  <c r="G286" i="1"/>
  <c r="F286" i="1" s="1"/>
  <c r="AQ285" i="1"/>
  <c r="AJ285" i="1"/>
  <c r="AW285" i="1" s="1"/>
  <c r="AF285" i="1"/>
  <c r="W285" i="1"/>
  <c r="V285" i="1" s="1"/>
  <c r="P285" i="1"/>
  <c r="L285" i="1"/>
  <c r="G285" i="1"/>
  <c r="F285" i="1"/>
  <c r="AW284" i="1"/>
  <c r="AQ284" i="1"/>
  <c r="AJ284" i="1"/>
  <c r="AF284" i="1"/>
  <c r="W284" i="1"/>
  <c r="V284" i="1" s="1"/>
  <c r="P284" i="1"/>
  <c r="L284" i="1"/>
  <c r="G284" i="1"/>
  <c r="AQ283" i="1"/>
  <c r="AW283" i="1" s="1"/>
  <c r="AJ283" i="1"/>
  <c r="AF283" i="1"/>
  <c r="W283" i="1"/>
  <c r="V283" i="1"/>
  <c r="P283" i="1"/>
  <c r="L283" i="1"/>
  <c r="G283" i="1"/>
  <c r="F283" i="1" s="1"/>
  <c r="AV283" i="1" s="1"/>
  <c r="AW282" i="1"/>
  <c r="AQ282" i="1"/>
  <c r="AJ282" i="1"/>
  <c r="AF282" i="1"/>
  <c r="V282" i="1" s="1"/>
  <c r="W282" i="1"/>
  <c r="P282" i="1"/>
  <c r="L282" i="1"/>
  <c r="G282" i="1"/>
  <c r="AQ281" i="1"/>
  <c r="AJ281" i="1"/>
  <c r="AW281" i="1" s="1"/>
  <c r="AF281" i="1"/>
  <c r="W281" i="1"/>
  <c r="V281" i="1" s="1"/>
  <c r="P281" i="1"/>
  <c r="L281" i="1"/>
  <c r="G281" i="1"/>
  <c r="F281" i="1"/>
  <c r="AV281" i="1" s="1"/>
  <c r="AW280" i="1"/>
  <c r="AQ280" i="1"/>
  <c r="AJ280" i="1"/>
  <c r="AF280" i="1"/>
  <c r="W280" i="1"/>
  <c r="V280" i="1" s="1"/>
  <c r="P280" i="1"/>
  <c r="L280" i="1"/>
  <c r="F280" i="1" s="1"/>
  <c r="AV280" i="1" s="1"/>
  <c r="AX280" i="1" s="1"/>
  <c r="G280" i="1"/>
  <c r="AQ279" i="1"/>
  <c r="AW279" i="1" s="1"/>
  <c r="AJ279" i="1"/>
  <c r="AF279" i="1"/>
  <c r="W279" i="1"/>
  <c r="V279" i="1"/>
  <c r="P279" i="1"/>
  <c r="L279" i="1"/>
  <c r="G279" i="1"/>
  <c r="F279" i="1" s="1"/>
  <c r="AV279" i="1" s="1"/>
  <c r="AQ278" i="1"/>
  <c r="AJ278" i="1"/>
  <c r="AW278" i="1" s="1"/>
  <c r="AX278" i="1" s="1"/>
  <c r="AF278" i="1"/>
  <c r="V278" i="1" s="1"/>
  <c r="W278" i="1"/>
  <c r="P278" i="1"/>
  <c r="L278" i="1"/>
  <c r="G278" i="1"/>
  <c r="F278" i="1" s="1"/>
  <c r="AV278" i="1" s="1"/>
  <c r="AQ277" i="1"/>
  <c r="AJ277" i="1"/>
  <c r="AW277" i="1" s="1"/>
  <c r="AF277" i="1"/>
  <c r="W277" i="1"/>
  <c r="V277" i="1" s="1"/>
  <c r="P277" i="1"/>
  <c r="L277" i="1"/>
  <c r="G277" i="1"/>
  <c r="F277" i="1"/>
  <c r="AW276" i="1"/>
  <c r="AQ276" i="1"/>
  <c r="AJ276" i="1"/>
  <c r="AF276" i="1"/>
  <c r="W276" i="1"/>
  <c r="V276" i="1" s="1"/>
  <c r="P276" i="1"/>
  <c r="L276" i="1"/>
  <c r="G276" i="1"/>
  <c r="AQ275" i="1"/>
  <c r="AW275" i="1" s="1"/>
  <c r="AJ275" i="1"/>
  <c r="AF275" i="1"/>
  <c r="W275" i="1"/>
  <c r="V275" i="1"/>
  <c r="P275" i="1"/>
  <c r="L275" i="1"/>
  <c r="G275" i="1"/>
  <c r="F275" i="1" s="1"/>
  <c r="AV275" i="1" s="1"/>
  <c r="AW274" i="1"/>
  <c r="AQ274" i="1"/>
  <c r="AJ274" i="1"/>
  <c r="AF274" i="1"/>
  <c r="V274" i="1" s="1"/>
  <c r="W274" i="1"/>
  <c r="P274" i="1"/>
  <c r="L274" i="1"/>
  <c r="G274" i="1"/>
  <c r="AQ273" i="1"/>
  <c r="AJ273" i="1"/>
  <c r="AW273" i="1" s="1"/>
  <c r="AF273" i="1"/>
  <c r="W273" i="1"/>
  <c r="V273" i="1" s="1"/>
  <c r="P273" i="1"/>
  <c r="L273" i="1"/>
  <c r="G273" i="1"/>
  <c r="F273" i="1"/>
  <c r="AV273" i="1" s="1"/>
  <c r="AW272" i="1"/>
  <c r="AQ272" i="1"/>
  <c r="AJ272" i="1"/>
  <c r="AF272" i="1"/>
  <c r="W272" i="1"/>
  <c r="V272" i="1" s="1"/>
  <c r="P272" i="1"/>
  <c r="L272" i="1"/>
  <c r="F272" i="1" s="1"/>
  <c r="AV272" i="1" s="1"/>
  <c r="AX272" i="1" s="1"/>
  <c r="G272" i="1"/>
  <c r="AQ271" i="1"/>
  <c r="AW271" i="1" s="1"/>
  <c r="AJ271" i="1"/>
  <c r="AF271" i="1"/>
  <c r="W271" i="1"/>
  <c r="V271" i="1"/>
  <c r="P271" i="1"/>
  <c r="L271" i="1"/>
  <c r="G271" i="1"/>
  <c r="F271" i="1" s="1"/>
  <c r="AV271" i="1" s="1"/>
  <c r="AQ270" i="1"/>
  <c r="AJ270" i="1"/>
  <c r="AW270" i="1" s="1"/>
  <c r="AX270" i="1" s="1"/>
  <c r="AF270" i="1"/>
  <c r="V270" i="1" s="1"/>
  <c r="W270" i="1"/>
  <c r="P270" i="1"/>
  <c r="L270" i="1"/>
  <c r="G270" i="1"/>
  <c r="F270" i="1" s="1"/>
  <c r="AV270" i="1" s="1"/>
  <c r="AQ269" i="1"/>
  <c r="AJ269" i="1"/>
  <c r="AW269" i="1" s="1"/>
  <c r="AF269" i="1"/>
  <c r="W269" i="1"/>
  <c r="V269" i="1" s="1"/>
  <c r="P269" i="1"/>
  <c r="L269" i="1"/>
  <c r="G269" i="1"/>
  <c r="F269" i="1"/>
  <c r="AW268" i="1"/>
  <c r="AQ268" i="1"/>
  <c r="AJ268" i="1"/>
  <c r="AF268" i="1"/>
  <c r="W268" i="1"/>
  <c r="V268" i="1" s="1"/>
  <c r="P268" i="1"/>
  <c r="L268" i="1"/>
  <c r="G268" i="1"/>
  <c r="AQ267" i="1"/>
  <c r="AW267" i="1" s="1"/>
  <c r="AJ267" i="1"/>
  <c r="AF267" i="1"/>
  <c r="W267" i="1"/>
  <c r="V267" i="1"/>
  <c r="P267" i="1"/>
  <c r="L267" i="1"/>
  <c r="G267" i="1"/>
  <c r="F267" i="1" s="1"/>
  <c r="AV267" i="1" s="1"/>
  <c r="AW266" i="1"/>
  <c r="AQ266" i="1"/>
  <c r="AJ266" i="1"/>
  <c r="AF266" i="1"/>
  <c r="V266" i="1" s="1"/>
  <c r="W266" i="1"/>
  <c r="P266" i="1"/>
  <c r="L266" i="1"/>
  <c r="G266" i="1"/>
  <c r="AQ265" i="1"/>
  <c r="AJ265" i="1"/>
  <c r="AW265" i="1" s="1"/>
  <c r="AF265" i="1"/>
  <c r="W265" i="1"/>
  <c r="V265" i="1" s="1"/>
  <c r="P265" i="1"/>
  <c r="L265" i="1"/>
  <c r="G265" i="1"/>
  <c r="F265" i="1"/>
  <c r="AV265" i="1" s="1"/>
  <c r="AW264" i="1"/>
  <c r="AQ264" i="1"/>
  <c r="AJ264" i="1"/>
  <c r="AF264" i="1"/>
  <c r="W264" i="1"/>
  <c r="V264" i="1" s="1"/>
  <c r="P264" i="1"/>
  <c r="L264" i="1"/>
  <c r="F264" i="1" s="1"/>
  <c r="AV264" i="1" s="1"/>
  <c r="AX264" i="1" s="1"/>
  <c r="G264" i="1"/>
  <c r="AQ263" i="1"/>
  <c r="AW263" i="1" s="1"/>
  <c r="AJ263" i="1"/>
  <c r="AF263" i="1"/>
  <c r="W263" i="1"/>
  <c r="V263" i="1"/>
  <c r="P263" i="1"/>
  <c r="L263" i="1"/>
  <c r="G263" i="1"/>
  <c r="F263" i="1" s="1"/>
  <c r="AV263" i="1" s="1"/>
  <c r="AQ262" i="1"/>
  <c r="AJ262" i="1"/>
  <c r="AW262" i="1" s="1"/>
  <c r="AX262" i="1" s="1"/>
  <c r="AF262" i="1"/>
  <c r="V262" i="1" s="1"/>
  <c r="W262" i="1"/>
  <c r="P262" i="1"/>
  <c r="L262" i="1"/>
  <c r="G262" i="1"/>
  <c r="F262" i="1" s="1"/>
  <c r="AV262" i="1" s="1"/>
  <c r="AQ261" i="1"/>
  <c r="AJ261" i="1"/>
  <c r="AW261" i="1" s="1"/>
  <c r="AF261" i="1"/>
  <c r="W261" i="1"/>
  <c r="V261" i="1" s="1"/>
  <c r="P261" i="1"/>
  <c r="L261" i="1"/>
  <c r="G261" i="1"/>
  <c r="F261" i="1"/>
  <c r="AW260" i="1"/>
  <c r="AQ260" i="1"/>
  <c r="AJ260" i="1"/>
  <c r="AF260" i="1"/>
  <c r="W260" i="1"/>
  <c r="V260" i="1" s="1"/>
  <c r="P260" i="1"/>
  <c r="L260" i="1"/>
  <c r="G260" i="1"/>
  <c r="B260" i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AQ259" i="1"/>
  <c r="AW259" i="1" s="1"/>
  <c r="AJ259" i="1"/>
  <c r="AF259" i="1"/>
  <c r="W259" i="1"/>
  <c r="V259" i="1"/>
  <c r="P259" i="1"/>
  <c r="L259" i="1"/>
  <c r="G259" i="1"/>
  <c r="F259" i="1" s="1"/>
  <c r="AV259" i="1" s="1"/>
  <c r="B259" i="1"/>
  <c r="AW258" i="1"/>
  <c r="AQ258" i="1"/>
  <c r="AQ293" i="1" s="1"/>
  <c r="AQ295" i="1" s="1"/>
  <c r="AQ296" i="1" s="1"/>
  <c r="AJ258" i="1"/>
  <c r="AF258" i="1"/>
  <c r="V258" i="1" s="1"/>
  <c r="W258" i="1"/>
  <c r="P258" i="1"/>
  <c r="L258" i="1"/>
  <c r="L293" i="1" s="1"/>
  <c r="G258" i="1"/>
  <c r="AQ257" i="1"/>
  <c r="AJ257" i="1"/>
  <c r="AW257" i="1" s="1"/>
  <c r="AF257" i="1"/>
  <c r="W257" i="1"/>
  <c r="V257" i="1"/>
  <c r="P257" i="1"/>
  <c r="F257" i="1" s="1"/>
  <c r="AV257" i="1" s="1"/>
  <c r="L257" i="1"/>
  <c r="G257" i="1"/>
  <c r="AZ256" i="1"/>
  <c r="AR256" i="1"/>
  <c r="AG256" i="1"/>
  <c r="AB256" i="1"/>
  <c r="T256" i="1"/>
  <c r="AZ255" i="1"/>
  <c r="AY255" i="1"/>
  <c r="AY256" i="1" s="1"/>
  <c r="AR255" i="1"/>
  <c r="AQ255" i="1"/>
  <c r="AQ256" i="1" s="1"/>
  <c r="AN255" i="1"/>
  <c r="AN256" i="1" s="1"/>
  <c r="AI255" i="1"/>
  <c r="AI256" i="1" s="1"/>
  <c r="AB255" i="1"/>
  <c r="AA255" i="1"/>
  <c r="AA256" i="1" s="1"/>
  <c r="X255" i="1"/>
  <c r="X256" i="1" s="1"/>
  <c r="T255" i="1"/>
  <c r="S255" i="1"/>
  <c r="S256" i="1" s="1"/>
  <c r="K255" i="1"/>
  <c r="K256" i="1" s="1"/>
  <c r="H255" i="1"/>
  <c r="H256" i="1" s="1"/>
  <c r="AZ254" i="1"/>
  <c r="AY254" i="1"/>
  <c r="AU254" i="1"/>
  <c r="AU255" i="1" s="1"/>
  <c r="AU256" i="1" s="1"/>
  <c r="AT254" i="1"/>
  <c r="AS254" i="1"/>
  <c r="AR254" i="1"/>
  <c r="AP254" i="1"/>
  <c r="AO254" i="1"/>
  <c r="AN254" i="1"/>
  <c r="AM254" i="1"/>
  <c r="AM255" i="1" s="1"/>
  <c r="AM256" i="1" s="1"/>
  <c r="AL254" i="1"/>
  <c r="AK254" i="1"/>
  <c r="AI254" i="1"/>
  <c r="AH254" i="1"/>
  <c r="AG254" i="1"/>
  <c r="AE254" i="1"/>
  <c r="AE255" i="1" s="1"/>
  <c r="AE256" i="1" s="1"/>
  <c r="AD254" i="1"/>
  <c r="AC254" i="1"/>
  <c r="AB254" i="1"/>
  <c r="AA254" i="1"/>
  <c r="Z254" i="1"/>
  <c r="Y254" i="1"/>
  <c r="X254" i="1"/>
  <c r="U254" i="1"/>
  <c r="T254" i="1"/>
  <c r="S254" i="1"/>
  <c r="R254" i="1"/>
  <c r="Q254" i="1"/>
  <c r="O254" i="1"/>
  <c r="O255" i="1" s="1"/>
  <c r="O256" i="1" s="1"/>
  <c r="N254" i="1"/>
  <c r="M254" i="1"/>
  <c r="K254" i="1"/>
  <c r="J254" i="1"/>
  <c r="I254" i="1"/>
  <c r="H254" i="1"/>
  <c r="AZ253" i="1"/>
  <c r="AY253" i="1"/>
  <c r="AU253" i="1"/>
  <c r="AT253" i="1"/>
  <c r="AT255" i="1" s="1"/>
  <c r="AT256" i="1" s="1"/>
  <c r="AS253" i="1"/>
  <c r="AS255" i="1" s="1"/>
  <c r="AS256" i="1" s="1"/>
  <c r="AR253" i="1"/>
  <c r="AP253" i="1"/>
  <c r="AO253" i="1"/>
  <c r="AO255" i="1" s="1"/>
  <c r="AO256" i="1" s="1"/>
  <c r="AN253" i="1"/>
  <c r="AM253" i="1"/>
  <c r="AL253" i="1"/>
  <c r="AL255" i="1" s="1"/>
  <c r="AL256" i="1" s="1"/>
  <c r="AK253" i="1"/>
  <c r="AK255" i="1" s="1"/>
  <c r="AK256" i="1" s="1"/>
  <c r="AI253" i="1"/>
  <c r="AH253" i="1"/>
  <c r="AH255" i="1" s="1"/>
  <c r="AH256" i="1" s="1"/>
  <c r="AG253" i="1"/>
  <c r="AG255" i="1" s="1"/>
  <c r="AE253" i="1"/>
  <c r="AD253" i="1"/>
  <c r="AD255" i="1" s="1"/>
  <c r="AD256" i="1" s="1"/>
  <c r="AC253" i="1"/>
  <c r="AC255" i="1" s="1"/>
  <c r="AC256" i="1" s="1"/>
  <c r="AB253" i="1"/>
  <c r="AA253" i="1"/>
  <c r="Z253" i="1"/>
  <c r="Z255" i="1" s="1"/>
  <c r="Z256" i="1" s="1"/>
  <c r="Y253" i="1"/>
  <c r="Y255" i="1" s="1"/>
  <c r="Y256" i="1" s="1"/>
  <c r="X253" i="1"/>
  <c r="U253" i="1"/>
  <c r="U255" i="1" s="1"/>
  <c r="U256" i="1" s="1"/>
  <c r="T253" i="1"/>
  <c r="S253" i="1"/>
  <c r="R253" i="1"/>
  <c r="Q253" i="1"/>
  <c r="Q255" i="1" s="1"/>
  <c r="Q256" i="1" s="1"/>
  <c r="O253" i="1"/>
  <c r="N253" i="1"/>
  <c r="N255" i="1" s="1"/>
  <c r="N256" i="1" s="1"/>
  <c r="M253" i="1"/>
  <c r="M255" i="1" s="1"/>
  <c r="M256" i="1" s="1"/>
  <c r="K253" i="1"/>
  <c r="J253" i="1"/>
  <c r="J255" i="1" s="1"/>
  <c r="J256" i="1" s="1"/>
  <c r="I253" i="1"/>
  <c r="I255" i="1" s="1"/>
  <c r="I256" i="1" s="1"/>
  <c r="H253" i="1"/>
  <c r="AQ252" i="1"/>
  <c r="AJ252" i="1"/>
  <c r="AW252" i="1" s="1"/>
  <c r="AF252" i="1"/>
  <c r="W252" i="1"/>
  <c r="V252" i="1"/>
  <c r="P252" i="1"/>
  <c r="F252" i="1" s="1"/>
  <c r="AV252" i="1" s="1"/>
  <c r="L252" i="1"/>
  <c r="G252" i="1"/>
  <c r="AW251" i="1"/>
  <c r="AQ251" i="1"/>
  <c r="AJ251" i="1"/>
  <c r="AF251" i="1"/>
  <c r="W251" i="1"/>
  <c r="V251" i="1" s="1"/>
  <c r="P251" i="1"/>
  <c r="L251" i="1"/>
  <c r="G251" i="1"/>
  <c r="F251" i="1" s="1"/>
  <c r="AV251" i="1" s="1"/>
  <c r="AQ250" i="1"/>
  <c r="AJ250" i="1"/>
  <c r="AW250" i="1" s="1"/>
  <c r="AX250" i="1" s="1"/>
  <c r="AF250" i="1"/>
  <c r="W250" i="1"/>
  <c r="V250" i="1"/>
  <c r="P250" i="1"/>
  <c r="L250" i="1"/>
  <c r="G250" i="1"/>
  <c r="F250" i="1"/>
  <c r="AV250" i="1" s="1"/>
  <c r="AW249" i="1"/>
  <c r="AQ249" i="1"/>
  <c r="AQ254" i="1" s="1"/>
  <c r="AJ249" i="1"/>
  <c r="AF249" i="1"/>
  <c r="AF254" i="1" s="1"/>
  <c r="W249" i="1"/>
  <c r="V249" i="1" s="1"/>
  <c r="V254" i="1" s="1"/>
  <c r="P249" i="1"/>
  <c r="L249" i="1"/>
  <c r="L254" i="1" s="1"/>
  <c r="G249" i="1"/>
  <c r="F249" i="1" s="1"/>
  <c r="AQ248" i="1"/>
  <c r="AJ248" i="1"/>
  <c r="AW248" i="1" s="1"/>
  <c r="AF248" i="1"/>
  <c r="W248" i="1"/>
  <c r="V248" i="1"/>
  <c r="P248" i="1"/>
  <c r="F248" i="1" s="1"/>
  <c r="AV248" i="1" s="1"/>
  <c r="L248" i="1"/>
  <c r="G248" i="1"/>
  <c r="AW247" i="1"/>
  <c r="AQ247" i="1"/>
  <c r="AJ247" i="1"/>
  <c r="AF247" i="1"/>
  <c r="W247" i="1"/>
  <c r="V247" i="1" s="1"/>
  <c r="P247" i="1"/>
  <c r="L247" i="1"/>
  <c r="G247" i="1"/>
  <c r="F247" i="1" s="1"/>
  <c r="AV247" i="1" s="1"/>
  <c r="AQ246" i="1"/>
  <c r="AJ246" i="1"/>
  <c r="AW246" i="1" s="1"/>
  <c r="AF246" i="1"/>
  <c r="W246" i="1"/>
  <c r="V246" i="1"/>
  <c r="P246" i="1"/>
  <c r="P253" i="1" s="1"/>
  <c r="L246" i="1"/>
  <c r="G246" i="1"/>
  <c r="F246" i="1"/>
  <c r="AV246" i="1" s="1"/>
  <c r="B246" i="1"/>
  <c r="B247" i="1" s="1"/>
  <c r="B248" i="1" s="1"/>
  <c r="B249" i="1" s="1"/>
  <c r="B250" i="1" s="1"/>
  <c r="B251" i="1" s="1"/>
  <c r="B252" i="1" s="1"/>
  <c r="AW245" i="1"/>
  <c r="AQ245" i="1"/>
  <c r="AQ253" i="1" s="1"/>
  <c r="AJ245" i="1"/>
  <c r="AJ253" i="1" s="1"/>
  <c r="AF245" i="1"/>
  <c r="AF253" i="1" s="1"/>
  <c r="AF255" i="1" s="1"/>
  <c r="AF256" i="1" s="1"/>
  <c r="W245" i="1"/>
  <c r="P245" i="1"/>
  <c r="L245" i="1"/>
  <c r="L253" i="1" s="1"/>
  <c r="L255" i="1" s="1"/>
  <c r="L256" i="1" s="1"/>
  <c r="G245" i="1"/>
  <c r="AW244" i="1"/>
  <c r="AQ244" i="1"/>
  <c r="AJ244" i="1"/>
  <c r="AF244" i="1"/>
  <c r="W244" i="1"/>
  <c r="V244" i="1" s="1"/>
  <c r="P244" i="1"/>
  <c r="L244" i="1"/>
  <c r="G244" i="1"/>
  <c r="AY243" i="1"/>
  <c r="K243" i="1"/>
  <c r="AY242" i="1"/>
  <c r="AU242" i="1"/>
  <c r="AU243" i="1" s="1"/>
  <c r="AP242" i="1"/>
  <c r="AP243" i="1" s="1"/>
  <c r="AM242" i="1"/>
  <c r="AM243" i="1" s="1"/>
  <c r="AH242" i="1"/>
  <c r="AH243" i="1" s="1"/>
  <c r="AE242" i="1"/>
  <c r="AE243" i="1" s="1"/>
  <c r="Z242" i="1"/>
  <c r="Z243" i="1" s="1"/>
  <c r="R242" i="1"/>
  <c r="R243" i="1" s="1"/>
  <c r="O242" i="1"/>
  <c r="O243" i="1" s="1"/>
  <c r="J242" i="1"/>
  <c r="J243" i="1" s="1"/>
  <c r="AZ241" i="1"/>
  <c r="AY241" i="1"/>
  <c r="AU241" i="1"/>
  <c r="AT241" i="1"/>
  <c r="AT242" i="1" s="1"/>
  <c r="AT243" i="1" s="1"/>
  <c r="AS241" i="1"/>
  <c r="AR241" i="1"/>
  <c r="AP241" i="1"/>
  <c r="AO241" i="1"/>
  <c r="AN241" i="1"/>
  <c r="AM241" i="1"/>
  <c r="AL241" i="1"/>
  <c r="AL242" i="1" s="1"/>
  <c r="AL243" i="1" s="1"/>
  <c r="AK241" i="1"/>
  <c r="AI241" i="1"/>
  <c r="AH241" i="1"/>
  <c r="AG241" i="1"/>
  <c r="AE241" i="1"/>
  <c r="AD241" i="1"/>
  <c r="AD242" i="1" s="1"/>
  <c r="AD243" i="1" s="1"/>
  <c r="AC241" i="1"/>
  <c r="AB241" i="1"/>
  <c r="AA241" i="1"/>
  <c r="Z241" i="1"/>
  <c r="Y241" i="1"/>
  <c r="X241" i="1"/>
  <c r="U241" i="1"/>
  <c r="T241" i="1"/>
  <c r="S241" i="1"/>
  <c r="R241" i="1"/>
  <c r="Q241" i="1"/>
  <c r="O241" i="1"/>
  <c r="N241" i="1"/>
  <c r="N242" i="1" s="1"/>
  <c r="N243" i="1" s="1"/>
  <c r="M241" i="1"/>
  <c r="K241" i="1"/>
  <c r="J241" i="1"/>
  <c r="I241" i="1"/>
  <c r="H241" i="1"/>
  <c r="AZ240" i="1"/>
  <c r="AZ242" i="1" s="1"/>
  <c r="AZ243" i="1" s="1"/>
  <c r="AY240" i="1"/>
  <c r="AU240" i="1"/>
  <c r="AT240" i="1"/>
  <c r="AS240" i="1"/>
  <c r="AS242" i="1" s="1"/>
  <c r="AS243" i="1" s="1"/>
  <c r="AR240" i="1"/>
  <c r="AR242" i="1" s="1"/>
  <c r="AR243" i="1" s="1"/>
  <c r="AP240" i="1"/>
  <c r="AO240" i="1"/>
  <c r="AO242" i="1" s="1"/>
  <c r="AO243" i="1" s="1"/>
  <c r="AN240" i="1"/>
  <c r="AN242" i="1" s="1"/>
  <c r="AN243" i="1" s="1"/>
  <c r="AM240" i="1"/>
  <c r="AL240" i="1"/>
  <c r="AK240" i="1"/>
  <c r="AK242" i="1" s="1"/>
  <c r="AK243" i="1" s="1"/>
  <c r="AI240" i="1"/>
  <c r="AI242" i="1" s="1"/>
  <c r="AI243" i="1" s="1"/>
  <c r="AH240" i="1"/>
  <c r="AG240" i="1"/>
  <c r="AE240" i="1"/>
  <c r="AD240" i="1"/>
  <c r="AC240" i="1"/>
  <c r="AC242" i="1" s="1"/>
  <c r="AC243" i="1" s="1"/>
  <c r="AB240" i="1"/>
  <c r="AB242" i="1" s="1"/>
  <c r="AB243" i="1" s="1"/>
  <c r="AA240" i="1"/>
  <c r="AA242" i="1" s="1"/>
  <c r="AA243" i="1" s="1"/>
  <c r="Z240" i="1"/>
  <c r="Y240" i="1"/>
  <c r="X240" i="1"/>
  <c r="X242" i="1" s="1"/>
  <c r="X243" i="1" s="1"/>
  <c r="U240" i="1"/>
  <c r="U242" i="1" s="1"/>
  <c r="U243" i="1" s="1"/>
  <c r="T240" i="1"/>
  <c r="T242" i="1" s="1"/>
  <c r="T243" i="1" s="1"/>
  <c r="S240" i="1"/>
  <c r="S242" i="1" s="1"/>
  <c r="S243" i="1" s="1"/>
  <c r="R240" i="1"/>
  <c r="Q240" i="1"/>
  <c r="Q242" i="1" s="1"/>
  <c r="Q243" i="1" s="1"/>
  <c r="P240" i="1"/>
  <c r="O240" i="1"/>
  <c r="N240" i="1"/>
  <c r="M240" i="1"/>
  <c r="M242" i="1" s="1"/>
  <c r="M243" i="1" s="1"/>
  <c r="K240" i="1"/>
  <c r="K242" i="1" s="1"/>
  <c r="J240" i="1"/>
  <c r="I240" i="1"/>
  <c r="H240" i="1"/>
  <c r="H242" i="1" s="1"/>
  <c r="H243" i="1" s="1"/>
  <c r="AW239" i="1"/>
  <c r="AQ239" i="1"/>
  <c r="AJ239" i="1"/>
  <c r="AF239" i="1"/>
  <c r="W239" i="1"/>
  <c r="V239" i="1" s="1"/>
  <c r="P239" i="1"/>
  <c r="L239" i="1"/>
  <c r="G239" i="1"/>
  <c r="F239" i="1" s="1"/>
  <c r="AV239" i="1" s="1"/>
  <c r="AX239" i="1" s="1"/>
  <c r="AQ238" i="1"/>
  <c r="AJ238" i="1"/>
  <c r="AW238" i="1" s="1"/>
  <c r="AF238" i="1"/>
  <c r="W238" i="1"/>
  <c r="V238" i="1"/>
  <c r="P238" i="1"/>
  <c r="L238" i="1"/>
  <c r="G238" i="1"/>
  <c r="F238" i="1" s="1"/>
  <c r="AV238" i="1" s="1"/>
  <c r="AQ237" i="1"/>
  <c r="AJ237" i="1"/>
  <c r="AW237" i="1" s="1"/>
  <c r="AX237" i="1" s="1"/>
  <c r="AF237" i="1"/>
  <c r="W237" i="1"/>
  <c r="V237" i="1" s="1"/>
  <c r="P237" i="1"/>
  <c r="L237" i="1"/>
  <c r="G237" i="1"/>
  <c r="F237" i="1" s="1"/>
  <c r="AV237" i="1" s="1"/>
  <c r="AQ236" i="1"/>
  <c r="AJ236" i="1"/>
  <c r="AW236" i="1" s="1"/>
  <c r="AX236" i="1" s="1"/>
  <c r="AF236" i="1"/>
  <c r="W236" i="1"/>
  <c r="V236" i="1" s="1"/>
  <c r="P236" i="1"/>
  <c r="L236" i="1"/>
  <c r="G236" i="1"/>
  <c r="F236" i="1"/>
  <c r="AV236" i="1" s="1"/>
  <c r="AW235" i="1"/>
  <c r="AQ235" i="1"/>
  <c r="AJ235" i="1"/>
  <c r="AF235" i="1"/>
  <c r="W235" i="1"/>
  <c r="P235" i="1"/>
  <c r="L235" i="1"/>
  <c r="G235" i="1"/>
  <c r="AQ234" i="1"/>
  <c r="AJ234" i="1"/>
  <c r="AW234" i="1" s="1"/>
  <c r="AF234" i="1"/>
  <c r="W234" i="1"/>
  <c r="V234" i="1"/>
  <c r="P234" i="1"/>
  <c r="L234" i="1"/>
  <c r="G234" i="1"/>
  <c r="F234" i="1" s="1"/>
  <c r="AV234" i="1" s="1"/>
  <c r="AW233" i="1"/>
  <c r="AQ233" i="1"/>
  <c r="AJ233" i="1"/>
  <c r="AF233" i="1"/>
  <c r="W233" i="1"/>
  <c r="V233" i="1" s="1"/>
  <c r="P233" i="1"/>
  <c r="L233" i="1"/>
  <c r="G233" i="1"/>
  <c r="AQ232" i="1"/>
  <c r="AJ232" i="1"/>
  <c r="AF232" i="1"/>
  <c r="W232" i="1"/>
  <c r="V232" i="1" s="1"/>
  <c r="P232" i="1"/>
  <c r="L232" i="1"/>
  <c r="G232" i="1"/>
  <c r="F232" i="1"/>
  <c r="AW231" i="1"/>
  <c r="AQ231" i="1"/>
  <c r="AJ231" i="1"/>
  <c r="AF231" i="1"/>
  <c r="W231" i="1"/>
  <c r="W241" i="1" s="1"/>
  <c r="P231" i="1"/>
  <c r="L231" i="1"/>
  <c r="G231" i="1"/>
  <c r="F231" i="1" s="1"/>
  <c r="AQ230" i="1"/>
  <c r="AJ230" i="1"/>
  <c r="AW230" i="1" s="1"/>
  <c r="AF230" i="1"/>
  <c r="W230" i="1"/>
  <c r="V230" i="1"/>
  <c r="P230" i="1"/>
  <c r="L230" i="1"/>
  <c r="G230" i="1"/>
  <c r="F230" i="1" s="1"/>
  <c r="AV230" i="1" s="1"/>
  <c r="AQ229" i="1"/>
  <c r="AJ229" i="1"/>
  <c r="AW229" i="1" s="1"/>
  <c r="AX229" i="1" s="1"/>
  <c r="AF229" i="1"/>
  <c r="W229" i="1"/>
  <c r="V229" i="1" s="1"/>
  <c r="P229" i="1"/>
  <c r="L229" i="1"/>
  <c r="G229" i="1"/>
  <c r="F229" i="1" s="1"/>
  <c r="AV229" i="1" s="1"/>
  <c r="AQ228" i="1"/>
  <c r="AJ228" i="1"/>
  <c r="AF228" i="1"/>
  <c r="W228" i="1"/>
  <c r="V228" i="1" s="1"/>
  <c r="P228" i="1"/>
  <c r="L228" i="1"/>
  <c r="G228" i="1"/>
  <c r="F228" i="1"/>
  <c r="AW227" i="1"/>
  <c r="AQ227" i="1"/>
  <c r="AJ227" i="1"/>
  <c r="AF227" i="1"/>
  <c r="W227" i="1"/>
  <c r="P227" i="1"/>
  <c r="L227" i="1"/>
  <c r="G227" i="1"/>
  <c r="AQ226" i="1"/>
  <c r="AJ226" i="1"/>
  <c r="AW226" i="1" s="1"/>
  <c r="AF226" i="1"/>
  <c r="W226" i="1"/>
  <c r="V226" i="1"/>
  <c r="P226" i="1"/>
  <c r="L226" i="1"/>
  <c r="G226" i="1"/>
  <c r="F226" i="1" s="1"/>
  <c r="AV226" i="1" s="1"/>
  <c r="AW225" i="1"/>
  <c r="AQ225" i="1"/>
  <c r="AJ225" i="1"/>
  <c r="AF225" i="1"/>
  <c r="W225" i="1"/>
  <c r="P225" i="1"/>
  <c r="L225" i="1"/>
  <c r="G225" i="1"/>
  <c r="AQ224" i="1"/>
  <c r="AJ224" i="1"/>
  <c r="AW224" i="1" s="1"/>
  <c r="AF224" i="1"/>
  <c r="W224" i="1"/>
  <c r="V224" i="1"/>
  <c r="P224" i="1"/>
  <c r="L224" i="1"/>
  <c r="G224" i="1"/>
  <c r="F224" i="1"/>
  <c r="AW223" i="1"/>
  <c r="AQ223" i="1"/>
  <c r="AJ223" i="1"/>
  <c r="AF223" i="1"/>
  <c r="W223" i="1"/>
  <c r="V223" i="1" s="1"/>
  <c r="P223" i="1"/>
  <c r="L223" i="1"/>
  <c r="G223" i="1"/>
  <c r="F223" i="1" s="1"/>
  <c r="AV223" i="1" s="1"/>
  <c r="AX223" i="1" s="1"/>
  <c r="AQ222" i="1"/>
  <c r="AJ222" i="1"/>
  <c r="AF222" i="1"/>
  <c r="W222" i="1"/>
  <c r="V222" i="1"/>
  <c r="P222" i="1"/>
  <c r="L222" i="1"/>
  <c r="G222" i="1"/>
  <c r="F222" i="1"/>
  <c r="AV222" i="1" s="1"/>
  <c r="AQ221" i="1"/>
  <c r="AJ221" i="1"/>
  <c r="AW221" i="1" s="1"/>
  <c r="AF221" i="1"/>
  <c r="W221" i="1"/>
  <c r="V221" i="1" s="1"/>
  <c r="P221" i="1"/>
  <c r="L221" i="1"/>
  <c r="G221" i="1"/>
  <c r="F221" i="1" s="1"/>
  <c r="AV221" i="1" s="1"/>
  <c r="AQ220" i="1"/>
  <c r="AJ220" i="1"/>
  <c r="AF220" i="1"/>
  <c r="W220" i="1"/>
  <c r="V220" i="1"/>
  <c r="P220" i="1"/>
  <c r="L220" i="1"/>
  <c r="G220" i="1"/>
  <c r="F220" i="1"/>
  <c r="AV220" i="1" s="1"/>
  <c r="AW219" i="1"/>
  <c r="AQ219" i="1"/>
  <c r="AJ219" i="1"/>
  <c r="AF219" i="1"/>
  <c r="W219" i="1"/>
  <c r="P219" i="1"/>
  <c r="L219" i="1"/>
  <c r="G219" i="1"/>
  <c r="AQ218" i="1"/>
  <c r="AJ218" i="1"/>
  <c r="AW218" i="1" s="1"/>
  <c r="AX218" i="1" s="1"/>
  <c r="AF218" i="1"/>
  <c r="W218" i="1"/>
  <c r="V218" i="1"/>
  <c r="P218" i="1"/>
  <c r="L218" i="1"/>
  <c r="G218" i="1"/>
  <c r="F218" i="1"/>
  <c r="AV218" i="1" s="1"/>
  <c r="AW217" i="1"/>
  <c r="AQ217" i="1"/>
  <c r="AJ217" i="1"/>
  <c r="AF217" i="1"/>
  <c r="W217" i="1"/>
  <c r="P217" i="1"/>
  <c r="L217" i="1"/>
  <c r="G217" i="1"/>
  <c r="F217" i="1" s="1"/>
  <c r="B217" i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AQ216" i="1"/>
  <c r="AJ216" i="1"/>
  <c r="AF216" i="1"/>
  <c r="W216" i="1"/>
  <c r="V216" i="1" s="1"/>
  <c r="P216" i="1"/>
  <c r="L216" i="1"/>
  <c r="G216" i="1"/>
  <c r="F216" i="1"/>
  <c r="AW215" i="1"/>
  <c r="AQ215" i="1"/>
  <c r="AJ215" i="1"/>
  <c r="AF215" i="1"/>
  <c r="AF240" i="1" s="1"/>
  <c r="W215" i="1"/>
  <c r="V215" i="1" s="1"/>
  <c r="P215" i="1"/>
  <c r="L215" i="1"/>
  <c r="G215" i="1"/>
  <c r="B215" i="1"/>
  <c r="B216" i="1" s="1"/>
  <c r="AQ214" i="1"/>
  <c r="AJ214" i="1"/>
  <c r="AW214" i="1" s="1"/>
  <c r="AX214" i="1" s="1"/>
  <c r="AF214" i="1"/>
  <c r="W214" i="1"/>
  <c r="V214" i="1"/>
  <c r="P214" i="1"/>
  <c r="L214" i="1"/>
  <c r="G214" i="1"/>
  <c r="F214" i="1"/>
  <c r="AV214" i="1" s="1"/>
  <c r="B214" i="1"/>
  <c r="AQ213" i="1"/>
  <c r="AJ213" i="1"/>
  <c r="AF213" i="1"/>
  <c r="W213" i="1"/>
  <c r="V213" i="1" s="1"/>
  <c r="P213" i="1"/>
  <c r="L213" i="1"/>
  <c r="G213" i="1"/>
  <c r="AQ212" i="1"/>
  <c r="AJ212" i="1"/>
  <c r="AW212" i="1" s="1"/>
  <c r="AF212" i="1"/>
  <c r="W212" i="1"/>
  <c r="V212" i="1"/>
  <c r="P212" i="1"/>
  <c r="F212" i="1" s="1"/>
  <c r="AV212" i="1" s="1"/>
  <c r="AX212" i="1" s="1"/>
  <c r="L212" i="1"/>
  <c r="G212" i="1"/>
  <c r="AQ211" i="1"/>
  <c r="AJ211" i="1"/>
  <c r="AW211" i="1" s="1"/>
  <c r="AX211" i="1" s="1"/>
  <c r="AF211" i="1"/>
  <c r="V211" i="1" s="1"/>
  <c r="W211" i="1"/>
  <c r="P211" i="1"/>
  <c r="F211" i="1" s="1"/>
  <c r="AV211" i="1" s="1"/>
  <c r="L211" i="1"/>
  <c r="G211" i="1"/>
  <c r="AN210" i="1"/>
  <c r="AB210" i="1"/>
  <c r="U210" i="1"/>
  <c r="H210" i="1"/>
  <c r="AZ209" i="1"/>
  <c r="AZ210" i="1" s="1"/>
  <c r="AU209" i="1"/>
  <c r="AU210" i="1" s="1"/>
  <c r="AR209" i="1"/>
  <c r="AR210" i="1" s="1"/>
  <c r="AM209" i="1"/>
  <c r="AM210" i="1" s="1"/>
  <c r="AE209" i="1"/>
  <c r="AE210" i="1" s="1"/>
  <c r="AB209" i="1"/>
  <c r="AA209" i="1"/>
  <c r="AA210" i="1" s="1"/>
  <c r="AZ208" i="1"/>
  <c r="AY208" i="1"/>
  <c r="AY209" i="1" s="1"/>
  <c r="AY210" i="1" s="1"/>
  <c r="AU208" i="1"/>
  <c r="AT208" i="1"/>
  <c r="AS208" i="1"/>
  <c r="AR208" i="1"/>
  <c r="AP208" i="1"/>
  <c r="AO208" i="1"/>
  <c r="AN208" i="1"/>
  <c r="AM208" i="1"/>
  <c r="AL208" i="1"/>
  <c r="AK208" i="1"/>
  <c r="AI208" i="1"/>
  <c r="AI209" i="1" s="1"/>
  <c r="AI210" i="1" s="1"/>
  <c r="AH208" i="1"/>
  <c r="AG208" i="1"/>
  <c r="AE208" i="1"/>
  <c r="AD208" i="1"/>
  <c r="AC208" i="1"/>
  <c r="AB208" i="1"/>
  <c r="AA208" i="1"/>
  <c r="Z208" i="1"/>
  <c r="Y208" i="1"/>
  <c r="X208" i="1"/>
  <c r="U208" i="1"/>
  <c r="S208" i="1"/>
  <c r="S209" i="1" s="1"/>
  <c r="S210" i="1" s="1"/>
  <c r="R208" i="1"/>
  <c r="Q208" i="1"/>
  <c r="O208" i="1"/>
  <c r="N208" i="1"/>
  <c r="M208" i="1"/>
  <c r="K208" i="1"/>
  <c r="K209" i="1" s="1"/>
  <c r="K210" i="1" s="1"/>
  <c r="J208" i="1"/>
  <c r="I208" i="1"/>
  <c r="H208" i="1"/>
  <c r="AZ207" i="1"/>
  <c r="AY207" i="1"/>
  <c r="AU207" i="1"/>
  <c r="AT207" i="1"/>
  <c r="AT209" i="1" s="1"/>
  <c r="AT210" i="1" s="1"/>
  <c r="AS207" i="1"/>
  <c r="AS209" i="1" s="1"/>
  <c r="AS210" i="1" s="1"/>
  <c r="AR207" i="1"/>
  <c r="AP207" i="1"/>
  <c r="AP209" i="1" s="1"/>
  <c r="AP210" i="1" s="1"/>
  <c r="AO207" i="1"/>
  <c r="AO209" i="1" s="1"/>
  <c r="AO210" i="1" s="1"/>
  <c r="AN207" i="1"/>
  <c r="AN209" i="1" s="1"/>
  <c r="AM207" i="1"/>
  <c r="AL207" i="1"/>
  <c r="AK207" i="1"/>
  <c r="AK209" i="1" s="1"/>
  <c r="AK210" i="1" s="1"/>
  <c r="AI207" i="1"/>
  <c r="AH207" i="1"/>
  <c r="AH209" i="1" s="1"/>
  <c r="AH210" i="1" s="1"/>
  <c r="AG207" i="1"/>
  <c r="AG209" i="1" s="1"/>
  <c r="AG210" i="1" s="1"/>
  <c r="AE207" i="1"/>
  <c r="AD207" i="1"/>
  <c r="AD209" i="1" s="1"/>
  <c r="AD210" i="1" s="1"/>
  <c r="AC207" i="1"/>
  <c r="AC209" i="1" s="1"/>
  <c r="AC210" i="1" s="1"/>
  <c r="AB207" i="1"/>
  <c r="AA207" i="1"/>
  <c r="Z207" i="1"/>
  <c r="Y207" i="1"/>
  <c r="Y209" i="1" s="1"/>
  <c r="Y210" i="1" s="1"/>
  <c r="X207" i="1"/>
  <c r="X209" i="1" s="1"/>
  <c r="X210" i="1" s="1"/>
  <c r="U207" i="1"/>
  <c r="U209" i="1" s="1"/>
  <c r="S207" i="1"/>
  <c r="R207" i="1"/>
  <c r="R209" i="1" s="1"/>
  <c r="R210" i="1" s="1"/>
  <c r="Q207" i="1"/>
  <c r="Q209" i="1" s="1"/>
  <c r="Q210" i="1" s="1"/>
  <c r="N207" i="1"/>
  <c r="N209" i="1" s="1"/>
  <c r="N210" i="1" s="1"/>
  <c r="M207" i="1"/>
  <c r="M209" i="1" s="1"/>
  <c r="M210" i="1" s="1"/>
  <c r="J207" i="1"/>
  <c r="J209" i="1" s="1"/>
  <c r="J210" i="1" s="1"/>
  <c r="I207" i="1"/>
  <c r="I209" i="1" s="1"/>
  <c r="I210" i="1" s="1"/>
  <c r="H207" i="1"/>
  <c r="H209" i="1" s="1"/>
  <c r="AQ206" i="1"/>
  <c r="AQ208" i="1" s="1"/>
  <c r="AJ206" i="1"/>
  <c r="AF206" i="1"/>
  <c r="V206" i="1" s="1"/>
  <c r="W206" i="1"/>
  <c r="P206" i="1"/>
  <c r="L206" i="1"/>
  <c r="G206" i="1"/>
  <c r="F206" i="1"/>
  <c r="AQ205" i="1"/>
  <c r="AW205" i="1" s="1"/>
  <c r="AJ205" i="1"/>
  <c r="AJ208" i="1" s="1"/>
  <c r="AF205" i="1"/>
  <c r="AF208" i="1" s="1"/>
  <c r="W205" i="1"/>
  <c r="T205" i="1"/>
  <c r="T208" i="1" s="1"/>
  <c r="P205" i="1"/>
  <c r="P208" i="1" s="1"/>
  <c r="L205" i="1"/>
  <c r="L208" i="1" s="1"/>
  <c r="G205" i="1"/>
  <c r="G208" i="1" s="1"/>
  <c r="AQ204" i="1"/>
  <c r="AJ204" i="1"/>
  <c r="AW204" i="1" s="1"/>
  <c r="AF204" i="1"/>
  <c r="W204" i="1"/>
  <c r="V204" i="1"/>
  <c r="P204" i="1"/>
  <c r="L204" i="1"/>
  <c r="G204" i="1"/>
  <c r="F204" i="1"/>
  <c r="AW203" i="1"/>
  <c r="AQ203" i="1"/>
  <c r="AJ203" i="1"/>
  <c r="AF203" i="1"/>
  <c r="W203" i="1"/>
  <c r="V203" i="1" s="1"/>
  <c r="T203" i="1"/>
  <c r="T207" i="1" s="1"/>
  <c r="T209" i="1" s="1"/>
  <c r="T210" i="1" s="1"/>
  <c r="O203" i="1"/>
  <c r="O207" i="1" s="1"/>
  <c r="O209" i="1" s="1"/>
  <c r="O210" i="1" s="1"/>
  <c r="K203" i="1"/>
  <c r="K207" i="1" s="1"/>
  <c r="G203" i="1"/>
  <c r="AQ202" i="1"/>
  <c r="AJ202" i="1"/>
  <c r="AW202" i="1" s="1"/>
  <c r="AF202" i="1"/>
  <c r="W202" i="1"/>
  <c r="V202" i="1"/>
  <c r="P202" i="1"/>
  <c r="L202" i="1"/>
  <c r="F202" i="1" s="1"/>
  <c r="AV202" i="1" s="1"/>
  <c r="G202" i="1"/>
  <c r="AW201" i="1"/>
  <c r="AQ201" i="1"/>
  <c r="AJ201" i="1"/>
  <c r="AF201" i="1"/>
  <c r="W201" i="1"/>
  <c r="V201" i="1" s="1"/>
  <c r="P201" i="1"/>
  <c r="L201" i="1"/>
  <c r="G201" i="1"/>
  <c r="F201" i="1" s="1"/>
  <c r="AQ200" i="1"/>
  <c r="AJ200" i="1"/>
  <c r="AF200" i="1"/>
  <c r="V200" i="1" s="1"/>
  <c r="W200" i="1"/>
  <c r="P200" i="1"/>
  <c r="L200" i="1"/>
  <c r="G200" i="1"/>
  <c r="F200" i="1"/>
  <c r="AQ199" i="1"/>
  <c r="AW199" i="1" s="1"/>
  <c r="AJ199" i="1"/>
  <c r="AF199" i="1"/>
  <c r="W199" i="1"/>
  <c r="V199" i="1" s="1"/>
  <c r="P199" i="1"/>
  <c r="L199" i="1"/>
  <c r="G199" i="1"/>
  <c r="F199" i="1" s="1"/>
  <c r="AV199" i="1" s="1"/>
  <c r="AQ198" i="1"/>
  <c r="AJ198" i="1"/>
  <c r="AW198" i="1" s="1"/>
  <c r="AF198" i="1"/>
  <c r="W198" i="1"/>
  <c r="V198" i="1"/>
  <c r="P198" i="1"/>
  <c r="L198" i="1"/>
  <c r="G198" i="1"/>
  <c r="B198" i="1"/>
  <c r="B199" i="1" s="1"/>
  <c r="B200" i="1" s="1"/>
  <c r="B201" i="1" s="1"/>
  <c r="B202" i="1" s="1"/>
  <c r="B203" i="1" s="1"/>
  <c r="B204" i="1" s="1"/>
  <c r="B205" i="1" s="1"/>
  <c r="B206" i="1" s="1"/>
  <c r="AW197" i="1"/>
  <c r="AQ197" i="1"/>
  <c r="AJ197" i="1"/>
  <c r="AF197" i="1"/>
  <c r="W197" i="1"/>
  <c r="V197" i="1" s="1"/>
  <c r="P197" i="1"/>
  <c r="L197" i="1"/>
  <c r="G197" i="1"/>
  <c r="AQ196" i="1"/>
  <c r="AJ196" i="1"/>
  <c r="AF196" i="1"/>
  <c r="V196" i="1" s="1"/>
  <c r="W196" i="1"/>
  <c r="P196" i="1"/>
  <c r="L196" i="1"/>
  <c r="G196" i="1"/>
  <c r="F196" i="1"/>
  <c r="B196" i="1"/>
  <c r="B197" i="1" s="1"/>
  <c r="AQ195" i="1"/>
  <c r="AW195" i="1" s="1"/>
  <c r="AJ195" i="1"/>
  <c r="AF195" i="1"/>
  <c r="W195" i="1"/>
  <c r="V195" i="1" s="1"/>
  <c r="P195" i="1"/>
  <c r="L195" i="1"/>
  <c r="G195" i="1"/>
  <c r="F195" i="1" s="1"/>
  <c r="AV195" i="1" s="1"/>
  <c r="AQ194" i="1"/>
  <c r="AJ194" i="1"/>
  <c r="AW194" i="1" s="1"/>
  <c r="AF194" i="1"/>
  <c r="W194" i="1"/>
  <c r="V194" i="1"/>
  <c r="P194" i="1"/>
  <c r="L194" i="1"/>
  <c r="G194" i="1"/>
  <c r="B194" i="1"/>
  <c r="B195" i="1" s="1"/>
  <c r="AW193" i="1"/>
  <c r="AQ193" i="1"/>
  <c r="AJ193" i="1"/>
  <c r="AF193" i="1"/>
  <c r="W193" i="1"/>
  <c r="V193" i="1" s="1"/>
  <c r="P193" i="1"/>
  <c r="L193" i="1"/>
  <c r="G193" i="1"/>
  <c r="F193" i="1"/>
  <c r="AV193" i="1" s="1"/>
  <c r="B193" i="1"/>
  <c r="AQ192" i="1"/>
  <c r="AJ192" i="1"/>
  <c r="AF192" i="1"/>
  <c r="W192" i="1"/>
  <c r="P192" i="1"/>
  <c r="L192" i="1"/>
  <c r="G192" i="1"/>
  <c r="F192" i="1"/>
  <c r="AQ191" i="1"/>
  <c r="AJ191" i="1"/>
  <c r="AF191" i="1"/>
  <c r="W191" i="1"/>
  <c r="V191" i="1" s="1"/>
  <c r="P191" i="1"/>
  <c r="L191" i="1"/>
  <c r="G191" i="1"/>
  <c r="F191" i="1"/>
  <c r="Y190" i="1"/>
  <c r="T190" i="1"/>
  <c r="M190" i="1"/>
  <c r="AO189" i="1"/>
  <c r="AO190" i="1" s="1"/>
  <c r="AM189" i="1"/>
  <c r="AM190" i="1" s="1"/>
  <c r="AI189" i="1"/>
  <c r="AI190" i="1" s="1"/>
  <c r="AB189" i="1"/>
  <c r="AB190" i="1" s="1"/>
  <c r="Y189" i="1"/>
  <c r="X189" i="1"/>
  <c r="X190" i="1" s="1"/>
  <c r="T189" i="1"/>
  <c r="Q189" i="1"/>
  <c r="Q190" i="1" s="1"/>
  <c r="H189" i="1"/>
  <c r="H190" i="1" s="1"/>
  <c r="AZ188" i="1"/>
  <c r="AZ189" i="1" s="1"/>
  <c r="AZ190" i="1" s="1"/>
  <c r="AY188" i="1"/>
  <c r="AU188" i="1"/>
  <c r="AT188" i="1"/>
  <c r="AS188" i="1"/>
  <c r="AR188" i="1"/>
  <c r="AR189" i="1" s="1"/>
  <c r="AR190" i="1" s="1"/>
  <c r="AP188" i="1"/>
  <c r="AO188" i="1"/>
  <c r="AN188" i="1"/>
  <c r="AM188" i="1"/>
  <c r="AL188" i="1"/>
  <c r="AK188" i="1"/>
  <c r="AJ188" i="1"/>
  <c r="AI188" i="1"/>
  <c r="AH188" i="1"/>
  <c r="AG188" i="1"/>
  <c r="AE188" i="1"/>
  <c r="AD188" i="1"/>
  <c r="AC188" i="1"/>
  <c r="AB188" i="1"/>
  <c r="AA188" i="1"/>
  <c r="Z188" i="1"/>
  <c r="Y188" i="1"/>
  <c r="X188" i="1"/>
  <c r="U188" i="1"/>
  <c r="T188" i="1"/>
  <c r="S188" i="1"/>
  <c r="R188" i="1"/>
  <c r="Q188" i="1"/>
  <c r="O188" i="1"/>
  <c r="N188" i="1"/>
  <c r="N189" i="1" s="1"/>
  <c r="N190" i="1" s="1"/>
  <c r="M188" i="1"/>
  <c r="L188" i="1"/>
  <c r="K188" i="1"/>
  <c r="K189" i="1" s="1"/>
  <c r="K190" i="1" s="1"/>
  <c r="J188" i="1"/>
  <c r="I188" i="1"/>
  <c r="I189" i="1" s="1"/>
  <c r="I190" i="1" s="1"/>
  <c r="H188" i="1"/>
  <c r="F188" i="1"/>
  <c r="AZ187" i="1"/>
  <c r="AY187" i="1"/>
  <c r="AY189" i="1" s="1"/>
  <c r="AY190" i="1" s="1"/>
  <c r="AU187" i="1"/>
  <c r="AU189" i="1" s="1"/>
  <c r="AU190" i="1" s="1"/>
  <c r="AT187" i="1"/>
  <c r="AS187" i="1"/>
  <c r="AS189" i="1" s="1"/>
  <c r="AS190" i="1" s="1"/>
  <c r="AR187" i="1"/>
  <c r="AP187" i="1"/>
  <c r="AP189" i="1" s="1"/>
  <c r="AP190" i="1" s="1"/>
  <c r="AO187" i="1"/>
  <c r="AN187" i="1"/>
  <c r="AN189" i="1" s="1"/>
  <c r="AN190" i="1" s="1"/>
  <c r="AM187" i="1"/>
  <c r="AL187" i="1"/>
  <c r="AK187" i="1"/>
  <c r="AK189" i="1" s="1"/>
  <c r="AK190" i="1" s="1"/>
  <c r="AI187" i="1"/>
  <c r="AH187" i="1"/>
  <c r="AH189" i="1" s="1"/>
  <c r="AH190" i="1" s="1"/>
  <c r="AG187" i="1"/>
  <c r="AG189" i="1" s="1"/>
  <c r="AG190" i="1" s="1"/>
  <c r="AE187" i="1"/>
  <c r="AE189" i="1" s="1"/>
  <c r="AE190" i="1" s="1"/>
  <c r="AD187" i="1"/>
  <c r="AC187" i="1"/>
  <c r="AC189" i="1" s="1"/>
  <c r="AC190" i="1" s="1"/>
  <c r="AB187" i="1"/>
  <c r="AA187" i="1"/>
  <c r="Z187" i="1"/>
  <c r="Z189" i="1" s="1"/>
  <c r="Z190" i="1" s="1"/>
  <c r="Y187" i="1"/>
  <c r="X187" i="1"/>
  <c r="U187" i="1"/>
  <c r="U189" i="1" s="1"/>
  <c r="U190" i="1" s="1"/>
  <c r="T187" i="1"/>
  <c r="S187" i="1"/>
  <c r="S189" i="1" s="1"/>
  <c r="S190" i="1" s="1"/>
  <c r="R187" i="1"/>
  <c r="R189" i="1" s="1"/>
  <c r="R190" i="1" s="1"/>
  <c r="Q187" i="1"/>
  <c r="O187" i="1"/>
  <c r="O189" i="1" s="1"/>
  <c r="O190" i="1" s="1"/>
  <c r="N187" i="1"/>
  <c r="M187" i="1"/>
  <c r="M189" i="1" s="1"/>
  <c r="K187" i="1"/>
  <c r="J187" i="1"/>
  <c r="J189" i="1" s="1"/>
  <c r="J190" i="1" s="1"/>
  <c r="I187" i="1"/>
  <c r="H187" i="1"/>
  <c r="AQ186" i="1"/>
  <c r="AQ188" i="1" s="1"/>
  <c r="AJ186" i="1"/>
  <c r="AF186" i="1"/>
  <c r="AF188" i="1" s="1"/>
  <c r="W186" i="1"/>
  <c r="W188" i="1" s="1"/>
  <c r="P186" i="1"/>
  <c r="P188" i="1" s="1"/>
  <c r="L186" i="1"/>
  <c r="G186" i="1"/>
  <c r="G188" i="1" s="1"/>
  <c r="F186" i="1"/>
  <c r="AV185" i="1"/>
  <c r="AQ185" i="1"/>
  <c r="AJ185" i="1"/>
  <c r="AW185" i="1" s="1"/>
  <c r="AF185" i="1"/>
  <c r="V185" i="1" s="1"/>
  <c r="W185" i="1"/>
  <c r="P185" i="1"/>
  <c r="L185" i="1"/>
  <c r="G185" i="1"/>
  <c r="F185" i="1" s="1"/>
  <c r="AQ184" i="1"/>
  <c r="AJ184" i="1"/>
  <c r="AW184" i="1" s="1"/>
  <c r="AF184" i="1"/>
  <c r="W184" i="1"/>
  <c r="V184" i="1"/>
  <c r="P184" i="1"/>
  <c r="L184" i="1"/>
  <c r="G184" i="1"/>
  <c r="F184" i="1" s="1"/>
  <c r="AV184" i="1" s="1"/>
  <c r="AW183" i="1"/>
  <c r="AQ183" i="1"/>
  <c r="AJ183" i="1"/>
  <c r="AF183" i="1"/>
  <c r="W183" i="1"/>
  <c r="V183" i="1" s="1"/>
  <c r="P183" i="1"/>
  <c r="L183" i="1"/>
  <c r="F183" i="1" s="1"/>
  <c r="AV183" i="1" s="1"/>
  <c r="G183" i="1"/>
  <c r="AQ182" i="1"/>
  <c r="AJ182" i="1"/>
  <c r="AF182" i="1"/>
  <c r="W182" i="1"/>
  <c r="V182" i="1" s="1"/>
  <c r="U182" i="1"/>
  <c r="P182" i="1" s="1"/>
  <c r="L182" i="1"/>
  <c r="G182" i="1"/>
  <c r="AW181" i="1"/>
  <c r="AX181" i="1" s="1"/>
  <c r="AQ181" i="1"/>
  <c r="AJ181" i="1"/>
  <c r="AF181" i="1"/>
  <c r="W181" i="1"/>
  <c r="V181" i="1"/>
  <c r="P181" i="1"/>
  <c r="L181" i="1"/>
  <c r="F181" i="1" s="1"/>
  <c r="AV181" i="1" s="1"/>
  <c r="G181" i="1"/>
  <c r="B181" i="1"/>
  <c r="B182" i="1" s="1"/>
  <c r="B183" i="1" s="1"/>
  <c r="B184" i="1" s="1"/>
  <c r="B185" i="1" s="1"/>
  <c r="B186" i="1" s="1"/>
  <c r="AQ180" i="1"/>
  <c r="AJ180" i="1"/>
  <c r="AJ187" i="1" s="1"/>
  <c r="AJ189" i="1" s="1"/>
  <c r="AJ190" i="1" s="1"/>
  <c r="AF180" i="1"/>
  <c r="W180" i="1"/>
  <c r="P180" i="1"/>
  <c r="P187" i="1" s="1"/>
  <c r="P189" i="1" s="1"/>
  <c r="P190" i="1" s="1"/>
  <c r="L180" i="1"/>
  <c r="G180" i="1"/>
  <c r="F180" i="1"/>
  <c r="AW179" i="1"/>
  <c r="AQ179" i="1"/>
  <c r="AJ179" i="1"/>
  <c r="AF179" i="1"/>
  <c r="W179" i="1"/>
  <c r="V179" i="1" s="1"/>
  <c r="P179" i="1"/>
  <c r="L179" i="1"/>
  <c r="F179" i="1" s="1"/>
  <c r="G179" i="1"/>
  <c r="AU178" i="1"/>
  <c r="AH178" i="1"/>
  <c r="Z178" i="1"/>
  <c r="J178" i="1"/>
  <c r="AY177" i="1"/>
  <c r="AY178" i="1" s="1"/>
  <c r="AT177" i="1"/>
  <c r="AT178" i="1" s="1"/>
  <c r="AO177" i="1"/>
  <c r="AO178" i="1" s="1"/>
  <c r="AL177" i="1"/>
  <c r="AL178" i="1" s="1"/>
  <c r="AI177" i="1"/>
  <c r="AI178" i="1" s="1"/>
  <c r="AG177" i="1"/>
  <c r="AG178" i="1" s="1"/>
  <c r="AD177" i="1"/>
  <c r="AD178" i="1" s="1"/>
  <c r="AA177" i="1"/>
  <c r="AA178" i="1" s="1"/>
  <c r="Y177" i="1"/>
  <c r="Y178" i="1" s="1"/>
  <c r="S177" i="1"/>
  <c r="S178" i="1" s="1"/>
  <c r="Q177" i="1"/>
  <c r="Q178" i="1" s="1"/>
  <c r="N177" i="1"/>
  <c r="N178" i="1" s="1"/>
  <c r="K177" i="1"/>
  <c r="K178" i="1" s="1"/>
  <c r="I177" i="1"/>
  <c r="I178" i="1" s="1"/>
  <c r="AZ176" i="1"/>
  <c r="AY176" i="1"/>
  <c r="AU176" i="1"/>
  <c r="AT176" i="1"/>
  <c r="AS176" i="1"/>
  <c r="AR176" i="1"/>
  <c r="AP176" i="1"/>
  <c r="AO176" i="1"/>
  <c r="AN176" i="1"/>
  <c r="AM176" i="1"/>
  <c r="AL176" i="1"/>
  <c r="AK176" i="1"/>
  <c r="AI176" i="1"/>
  <c r="AH176" i="1"/>
  <c r="AG176" i="1"/>
  <c r="AE176" i="1"/>
  <c r="AD176" i="1"/>
  <c r="AC176" i="1"/>
  <c r="AB176" i="1"/>
  <c r="AA176" i="1"/>
  <c r="Z176" i="1"/>
  <c r="Y176" i="1"/>
  <c r="X176" i="1"/>
  <c r="U176" i="1"/>
  <c r="T176" i="1"/>
  <c r="S176" i="1"/>
  <c r="R176" i="1"/>
  <c r="Q176" i="1"/>
  <c r="O176" i="1"/>
  <c r="N176" i="1"/>
  <c r="M176" i="1"/>
  <c r="K176" i="1"/>
  <c r="J176" i="1"/>
  <c r="I176" i="1"/>
  <c r="H176" i="1"/>
  <c r="AZ175" i="1"/>
  <c r="AZ177" i="1" s="1"/>
  <c r="AZ178" i="1" s="1"/>
  <c r="AY175" i="1"/>
  <c r="AU175" i="1"/>
  <c r="AU177" i="1" s="1"/>
  <c r="AT175" i="1"/>
  <c r="AS175" i="1"/>
  <c r="AS177" i="1" s="1"/>
  <c r="AS178" i="1" s="1"/>
  <c r="AR175" i="1"/>
  <c r="AR177" i="1" s="1"/>
  <c r="AR178" i="1" s="1"/>
  <c r="AP175" i="1"/>
  <c r="AP177" i="1" s="1"/>
  <c r="AP178" i="1" s="1"/>
  <c r="AO175" i="1"/>
  <c r="AN175" i="1"/>
  <c r="AM175" i="1"/>
  <c r="AM177" i="1" s="1"/>
  <c r="AM178" i="1" s="1"/>
  <c r="AL175" i="1"/>
  <c r="AK175" i="1"/>
  <c r="AJ175" i="1"/>
  <c r="AI175" i="1"/>
  <c r="AH175" i="1"/>
  <c r="AH177" i="1" s="1"/>
  <c r="AG175" i="1"/>
  <c r="AE175" i="1"/>
  <c r="AE177" i="1" s="1"/>
  <c r="AE178" i="1" s="1"/>
  <c r="AD175" i="1"/>
  <c r="AC175" i="1"/>
  <c r="AC177" i="1" s="1"/>
  <c r="AC178" i="1" s="1"/>
  <c r="AB175" i="1"/>
  <c r="AB177" i="1" s="1"/>
  <c r="AB178" i="1" s="1"/>
  <c r="AA175" i="1"/>
  <c r="Z175" i="1"/>
  <c r="Z177" i="1" s="1"/>
  <c r="Y175" i="1"/>
  <c r="X175" i="1"/>
  <c r="X177" i="1" s="1"/>
  <c r="X178" i="1" s="1"/>
  <c r="T175" i="1"/>
  <c r="T177" i="1" s="1"/>
  <c r="T178" i="1" s="1"/>
  <c r="S175" i="1"/>
  <c r="R175" i="1"/>
  <c r="R177" i="1" s="1"/>
  <c r="R178" i="1" s="1"/>
  <c r="Q175" i="1"/>
  <c r="N175" i="1"/>
  <c r="M175" i="1"/>
  <c r="K175" i="1"/>
  <c r="J175" i="1"/>
  <c r="J177" i="1" s="1"/>
  <c r="I175" i="1"/>
  <c r="H175" i="1"/>
  <c r="H177" i="1" s="1"/>
  <c r="H178" i="1" s="1"/>
  <c r="AW174" i="1"/>
  <c r="AQ174" i="1"/>
  <c r="AJ174" i="1"/>
  <c r="AF174" i="1"/>
  <c r="W174" i="1"/>
  <c r="V174" i="1" s="1"/>
  <c r="P174" i="1"/>
  <c r="L174" i="1"/>
  <c r="F174" i="1" s="1"/>
  <c r="AV174" i="1" s="1"/>
  <c r="G174" i="1"/>
  <c r="AQ173" i="1"/>
  <c r="AQ176" i="1" s="1"/>
  <c r="AJ173" i="1"/>
  <c r="AF173" i="1"/>
  <c r="W173" i="1"/>
  <c r="V173" i="1" s="1"/>
  <c r="P173" i="1"/>
  <c r="P176" i="1" s="1"/>
  <c r="L173" i="1"/>
  <c r="G173" i="1"/>
  <c r="F173" i="1"/>
  <c r="AV173" i="1" s="1"/>
  <c r="AQ172" i="1"/>
  <c r="AJ172" i="1"/>
  <c r="AW172" i="1" s="1"/>
  <c r="AX172" i="1" s="1"/>
  <c r="AF172" i="1"/>
  <c r="V172" i="1" s="1"/>
  <c r="W172" i="1"/>
  <c r="P172" i="1"/>
  <c r="L172" i="1"/>
  <c r="G172" i="1"/>
  <c r="F172" i="1" s="1"/>
  <c r="AV172" i="1" s="1"/>
  <c r="AQ171" i="1"/>
  <c r="AJ171" i="1"/>
  <c r="AF171" i="1"/>
  <c r="W171" i="1"/>
  <c r="W176" i="1" s="1"/>
  <c r="V171" i="1"/>
  <c r="V176" i="1" s="1"/>
  <c r="P171" i="1"/>
  <c r="L171" i="1"/>
  <c r="G171" i="1"/>
  <c r="F171" i="1" s="1"/>
  <c r="AW170" i="1"/>
  <c r="AX170" i="1" s="1"/>
  <c r="AQ170" i="1"/>
  <c r="AJ170" i="1"/>
  <c r="AF170" i="1"/>
  <c r="W170" i="1"/>
  <c r="V170" i="1" s="1"/>
  <c r="U170" i="1"/>
  <c r="P170" i="1"/>
  <c r="F170" i="1" s="1"/>
  <c r="AV170" i="1" s="1"/>
  <c r="L170" i="1"/>
  <c r="G170" i="1"/>
  <c r="AQ169" i="1"/>
  <c r="AJ169" i="1"/>
  <c r="AW169" i="1" s="1"/>
  <c r="AF169" i="1"/>
  <c r="W169" i="1"/>
  <c r="V169" i="1"/>
  <c r="U169" i="1"/>
  <c r="P169" i="1"/>
  <c r="L169" i="1"/>
  <c r="F169" i="1" s="1"/>
  <c r="AV169" i="1" s="1"/>
  <c r="G169" i="1"/>
  <c r="AQ168" i="1"/>
  <c r="AJ168" i="1"/>
  <c r="AF168" i="1"/>
  <c r="W168" i="1"/>
  <c r="V168" i="1" s="1"/>
  <c r="P168" i="1"/>
  <c r="F168" i="1" s="1"/>
  <c r="AV168" i="1" s="1"/>
  <c r="L168" i="1"/>
  <c r="G168" i="1"/>
  <c r="AQ167" i="1"/>
  <c r="AJ167" i="1"/>
  <c r="AW167" i="1" s="1"/>
  <c r="AF167" i="1"/>
  <c r="V167" i="1" s="1"/>
  <c r="AV167" i="1" s="1"/>
  <c r="W167" i="1"/>
  <c r="P167" i="1"/>
  <c r="L167" i="1"/>
  <c r="G167" i="1"/>
  <c r="F167" i="1" s="1"/>
  <c r="AQ166" i="1"/>
  <c r="AJ166" i="1"/>
  <c r="AW166" i="1" s="1"/>
  <c r="AF166" i="1"/>
  <c r="W166" i="1"/>
  <c r="V166" i="1"/>
  <c r="P166" i="1"/>
  <c r="L166" i="1"/>
  <c r="G166" i="1"/>
  <c r="F166" i="1" s="1"/>
  <c r="AV166" i="1" s="1"/>
  <c r="AW165" i="1"/>
  <c r="AQ165" i="1"/>
  <c r="AJ165" i="1"/>
  <c r="AF165" i="1"/>
  <c r="W165" i="1"/>
  <c r="V165" i="1" s="1"/>
  <c r="U165" i="1"/>
  <c r="U175" i="1" s="1"/>
  <c r="P165" i="1"/>
  <c r="F165" i="1" s="1"/>
  <c r="L165" i="1"/>
  <c r="G165" i="1"/>
  <c r="AQ164" i="1"/>
  <c r="AJ164" i="1"/>
  <c r="AW164" i="1" s="1"/>
  <c r="AF164" i="1"/>
  <c r="W164" i="1"/>
  <c r="V164" i="1"/>
  <c r="P164" i="1"/>
  <c r="L164" i="1"/>
  <c r="G164" i="1"/>
  <c r="F164" i="1" s="1"/>
  <c r="AV164" i="1" s="1"/>
  <c r="AW163" i="1"/>
  <c r="AX163" i="1" s="1"/>
  <c r="AQ163" i="1"/>
  <c r="AJ163" i="1"/>
  <c r="AF163" i="1"/>
  <c r="W163" i="1"/>
  <c r="V163" i="1"/>
  <c r="P163" i="1"/>
  <c r="L163" i="1"/>
  <c r="F163" i="1" s="1"/>
  <c r="AV163" i="1" s="1"/>
  <c r="G163" i="1"/>
  <c r="B163" i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AQ162" i="1"/>
  <c r="AW162" i="1" s="1"/>
  <c r="AJ162" i="1"/>
  <c r="AF162" i="1"/>
  <c r="W162" i="1"/>
  <c r="V162" i="1" s="1"/>
  <c r="P162" i="1"/>
  <c r="L162" i="1"/>
  <c r="G162" i="1"/>
  <c r="F162" i="1"/>
  <c r="AV162" i="1" s="1"/>
  <c r="AQ161" i="1"/>
  <c r="AJ161" i="1"/>
  <c r="AW161" i="1" s="1"/>
  <c r="AF161" i="1"/>
  <c r="V161" i="1" s="1"/>
  <c r="W161" i="1"/>
  <c r="P161" i="1"/>
  <c r="F161" i="1" s="1"/>
  <c r="L161" i="1"/>
  <c r="G161" i="1"/>
  <c r="AQ160" i="1"/>
  <c r="AJ160" i="1"/>
  <c r="AW160" i="1" s="1"/>
  <c r="AF160" i="1"/>
  <c r="W160" i="1"/>
  <c r="V160" i="1"/>
  <c r="P160" i="1"/>
  <c r="L160" i="1"/>
  <c r="G160" i="1"/>
  <c r="F160" i="1" s="1"/>
  <c r="AV160" i="1" s="1"/>
  <c r="B160" i="1"/>
  <c r="B161" i="1" s="1"/>
  <c r="B162" i="1" s="1"/>
  <c r="AW159" i="1"/>
  <c r="AQ159" i="1"/>
  <c r="AJ159" i="1"/>
  <c r="AF159" i="1"/>
  <c r="W159" i="1"/>
  <c r="V159" i="1"/>
  <c r="P159" i="1"/>
  <c r="O159" i="1"/>
  <c r="L159" i="1" s="1"/>
  <c r="L175" i="1" s="1"/>
  <c r="G159" i="1"/>
  <c r="F159" i="1"/>
  <c r="AV159" i="1" s="1"/>
  <c r="B159" i="1"/>
  <c r="AQ158" i="1"/>
  <c r="AQ175" i="1" s="1"/>
  <c r="AQ177" i="1" s="1"/>
  <c r="AQ178" i="1" s="1"/>
  <c r="AJ158" i="1"/>
  <c r="AW158" i="1" s="1"/>
  <c r="AF158" i="1"/>
  <c r="W158" i="1"/>
  <c r="P158" i="1"/>
  <c r="L158" i="1"/>
  <c r="G158" i="1"/>
  <c r="F158" i="1" s="1"/>
  <c r="AQ157" i="1"/>
  <c r="AJ157" i="1"/>
  <c r="AW157" i="1" s="1"/>
  <c r="AF157" i="1"/>
  <c r="V157" i="1" s="1"/>
  <c r="W157" i="1"/>
  <c r="P157" i="1"/>
  <c r="F157" i="1" s="1"/>
  <c r="L157" i="1"/>
  <c r="G157" i="1"/>
  <c r="AI156" i="1"/>
  <c r="AA156" i="1"/>
  <c r="H156" i="1"/>
  <c r="AZ155" i="1"/>
  <c r="AZ156" i="1" s="1"/>
  <c r="AU155" i="1"/>
  <c r="AU156" i="1" s="1"/>
  <c r="AR155" i="1"/>
  <c r="AR156" i="1" s="1"/>
  <c r="AP155" i="1"/>
  <c r="AP156" i="1" s="1"/>
  <c r="AM155" i="1"/>
  <c r="AM156" i="1" s="1"/>
  <c r="AH155" i="1"/>
  <c r="AH156" i="1" s="1"/>
  <c r="AE155" i="1"/>
  <c r="AE156" i="1" s="1"/>
  <c r="AB155" i="1"/>
  <c r="AB156" i="1" s="1"/>
  <c r="Z155" i="1"/>
  <c r="Z156" i="1" s="1"/>
  <c r="T155" i="1"/>
  <c r="T156" i="1" s="1"/>
  <c r="R155" i="1"/>
  <c r="R156" i="1" s="1"/>
  <c r="O155" i="1"/>
  <c r="O156" i="1" s="1"/>
  <c r="J155" i="1"/>
  <c r="J156" i="1" s="1"/>
  <c r="AZ154" i="1"/>
  <c r="AY154" i="1"/>
  <c r="AW154" i="1"/>
  <c r="AU154" i="1"/>
  <c r="AT154" i="1"/>
  <c r="AS154" i="1"/>
  <c r="AR154" i="1"/>
  <c r="AP154" i="1"/>
  <c r="AO154" i="1"/>
  <c r="AN154" i="1"/>
  <c r="AM154" i="1"/>
  <c r="AL154" i="1"/>
  <c r="AK154" i="1"/>
  <c r="AJ154" i="1"/>
  <c r="AI154" i="1"/>
  <c r="AH154" i="1"/>
  <c r="AG154" i="1"/>
  <c r="AE154" i="1"/>
  <c r="AD154" i="1"/>
  <c r="AC154" i="1"/>
  <c r="AB154" i="1"/>
  <c r="AA154" i="1"/>
  <c r="Z154" i="1"/>
  <c r="Y154" i="1"/>
  <c r="X154" i="1"/>
  <c r="W154" i="1"/>
  <c r="U154" i="1"/>
  <c r="T154" i="1"/>
  <c r="S154" i="1"/>
  <c r="R154" i="1"/>
  <c r="Q154" i="1"/>
  <c r="O154" i="1"/>
  <c r="N154" i="1"/>
  <c r="M154" i="1"/>
  <c r="L154" i="1"/>
  <c r="K154" i="1"/>
  <c r="J154" i="1"/>
  <c r="I154" i="1"/>
  <c r="H154" i="1"/>
  <c r="AZ153" i="1"/>
  <c r="AY153" i="1"/>
  <c r="AY155" i="1" s="1"/>
  <c r="AY156" i="1" s="1"/>
  <c r="AU153" i="1"/>
  <c r="AT153" i="1"/>
  <c r="AT155" i="1" s="1"/>
  <c r="AT156" i="1" s="1"/>
  <c r="AS153" i="1"/>
  <c r="AS155" i="1" s="1"/>
  <c r="AS156" i="1" s="1"/>
  <c r="AR153" i="1"/>
  <c r="AP153" i="1"/>
  <c r="AO153" i="1"/>
  <c r="AN153" i="1"/>
  <c r="AN155" i="1" s="1"/>
  <c r="AN156" i="1" s="1"/>
  <c r="AM153" i="1"/>
  <c r="AL153" i="1"/>
  <c r="AL155" i="1" s="1"/>
  <c r="AL156" i="1" s="1"/>
  <c r="AK153" i="1"/>
  <c r="AK155" i="1" s="1"/>
  <c r="AK156" i="1" s="1"/>
  <c r="AI153" i="1"/>
  <c r="AI155" i="1" s="1"/>
  <c r="AH153" i="1"/>
  <c r="AG153" i="1"/>
  <c r="AG155" i="1" s="1"/>
  <c r="AG156" i="1" s="1"/>
  <c r="AE153" i="1"/>
  <c r="AD153" i="1"/>
  <c r="AC153" i="1"/>
  <c r="AC155" i="1" s="1"/>
  <c r="AC156" i="1" s="1"/>
  <c r="AB153" i="1"/>
  <c r="AA153" i="1"/>
  <c r="AA155" i="1" s="1"/>
  <c r="Z153" i="1"/>
  <c r="Y153" i="1"/>
  <c r="X153" i="1"/>
  <c r="X155" i="1" s="1"/>
  <c r="X156" i="1" s="1"/>
  <c r="U153" i="1"/>
  <c r="U155" i="1" s="1"/>
  <c r="U156" i="1" s="1"/>
  <c r="T153" i="1"/>
  <c r="S153" i="1"/>
  <c r="S155" i="1" s="1"/>
  <c r="S156" i="1" s="1"/>
  <c r="R153" i="1"/>
  <c r="Q153" i="1"/>
  <c r="P153" i="1"/>
  <c r="O153" i="1"/>
  <c r="N153" i="1"/>
  <c r="N155" i="1" s="1"/>
  <c r="N156" i="1" s="1"/>
  <c r="M153" i="1"/>
  <c r="M155" i="1" s="1"/>
  <c r="M156" i="1" s="1"/>
  <c r="K153" i="1"/>
  <c r="K155" i="1" s="1"/>
  <c r="K156" i="1" s="1"/>
  <c r="J153" i="1"/>
  <c r="I153" i="1"/>
  <c r="I155" i="1" s="1"/>
  <c r="I156" i="1" s="1"/>
  <c r="H153" i="1"/>
  <c r="H155" i="1" s="1"/>
  <c r="AQ152" i="1"/>
  <c r="AQ154" i="1" s="1"/>
  <c r="AJ152" i="1"/>
  <c r="AW152" i="1" s="1"/>
  <c r="AF152" i="1"/>
  <c r="W152" i="1"/>
  <c r="P152" i="1"/>
  <c r="L152" i="1"/>
  <c r="G152" i="1"/>
  <c r="G154" i="1" s="1"/>
  <c r="AQ151" i="1"/>
  <c r="AJ151" i="1"/>
  <c r="AW151" i="1" s="1"/>
  <c r="AF151" i="1"/>
  <c r="W151" i="1"/>
  <c r="V151" i="1"/>
  <c r="P151" i="1"/>
  <c r="L151" i="1"/>
  <c r="G151" i="1"/>
  <c r="F151" i="1" s="1"/>
  <c r="AV151" i="1" s="1"/>
  <c r="AW150" i="1"/>
  <c r="AQ150" i="1"/>
  <c r="AJ150" i="1"/>
  <c r="AF150" i="1"/>
  <c r="W150" i="1"/>
  <c r="V150" i="1"/>
  <c r="P150" i="1"/>
  <c r="L150" i="1"/>
  <c r="F150" i="1" s="1"/>
  <c r="AV150" i="1" s="1"/>
  <c r="G150" i="1"/>
  <c r="AQ149" i="1"/>
  <c r="AW149" i="1" s="1"/>
  <c r="AJ149" i="1"/>
  <c r="AF149" i="1"/>
  <c r="W149" i="1"/>
  <c r="V149" i="1" s="1"/>
  <c r="P149" i="1"/>
  <c r="L149" i="1"/>
  <c r="G149" i="1"/>
  <c r="F149" i="1"/>
  <c r="AV149" i="1" s="1"/>
  <c r="AQ148" i="1"/>
  <c r="AJ148" i="1"/>
  <c r="AW148" i="1" s="1"/>
  <c r="AX148" i="1" s="1"/>
  <c r="AF148" i="1"/>
  <c r="V148" i="1" s="1"/>
  <c r="W148" i="1"/>
  <c r="P148" i="1"/>
  <c r="F148" i="1" s="1"/>
  <c r="AV148" i="1" s="1"/>
  <c r="L148" i="1"/>
  <c r="G148" i="1"/>
  <c r="AQ147" i="1"/>
  <c r="AJ147" i="1"/>
  <c r="AW147" i="1" s="1"/>
  <c r="AF147" i="1"/>
  <c r="W147" i="1"/>
  <c r="V147" i="1"/>
  <c r="P147" i="1"/>
  <c r="L147" i="1"/>
  <c r="G147" i="1"/>
  <c r="F147" i="1" s="1"/>
  <c r="AV147" i="1" s="1"/>
  <c r="AW146" i="1"/>
  <c r="AX146" i="1" s="1"/>
  <c r="AQ146" i="1"/>
  <c r="AJ146" i="1"/>
  <c r="AF146" i="1"/>
  <c r="W146" i="1"/>
  <c r="V146" i="1"/>
  <c r="P146" i="1"/>
  <c r="L146" i="1"/>
  <c r="F146" i="1" s="1"/>
  <c r="AV146" i="1" s="1"/>
  <c r="G146" i="1"/>
  <c r="AQ145" i="1"/>
  <c r="AW145" i="1" s="1"/>
  <c r="AJ145" i="1"/>
  <c r="AF145" i="1"/>
  <c r="W145" i="1"/>
  <c r="V145" i="1" s="1"/>
  <c r="P145" i="1"/>
  <c r="L145" i="1"/>
  <c r="G145" i="1"/>
  <c r="F145" i="1"/>
  <c r="AQ144" i="1"/>
  <c r="AJ144" i="1"/>
  <c r="AW144" i="1" s="1"/>
  <c r="AF144" i="1"/>
  <c r="W144" i="1"/>
  <c r="P144" i="1"/>
  <c r="F144" i="1" s="1"/>
  <c r="L144" i="1"/>
  <c r="G144" i="1"/>
  <c r="B144" i="1"/>
  <c r="B145" i="1" s="1"/>
  <c r="B146" i="1" s="1"/>
  <c r="B147" i="1" s="1"/>
  <c r="B148" i="1" s="1"/>
  <c r="B149" i="1" s="1"/>
  <c r="B150" i="1" s="1"/>
  <c r="B151" i="1" s="1"/>
  <c r="B152" i="1" s="1"/>
  <c r="AQ143" i="1"/>
  <c r="AJ143" i="1"/>
  <c r="AF143" i="1"/>
  <c r="W143" i="1"/>
  <c r="W153" i="1" s="1"/>
  <c r="W155" i="1" s="1"/>
  <c r="W156" i="1" s="1"/>
  <c r="V143" i="1"/>
  <c r="P143" i="1"/>
  <c r="L143" i="1"/>
  <c r="G143" i="1"/>
  <c r="AQ142" i="1"/>
  <c r="AJ142" i="1"/>
  <c r="AW142" i="1" s="1"/>
  <c r="AF142" i="1"/>
  <c r="V142" i="1" s="1"/>
  <c r="AV142" i="1" s="1"/>
  <c r="W142" i="1"/>
  <c r="P142" i="1"/>
  <c r="L142" i="1"/>
  <c r="G142" i="1"/>
  <c r="F142" i="1" s="1"/>
  <c r="S141" i="1"/>
  <c r="K141" i="1"/>
  <c r="AU140" i="1"/>
  <c r="AU141" i="1" s="1"/>
  <c r="AP140" i="1"/>
  <c r="AP141" i="1" s="1"/>
  <c r="AN140" i="1"/>
  <c r="AN141" i="1" s="1"/>
  <c r="AK140" i="1"/>
  <c r="AK141" i="1" s="1"/>
  <c r="AH140" i="1"/>
  <c r="AH141" i="1" s="1"/>
  <c r="AE140" i="1"/>
  <c r="AE141" i="1" s="1"/>
  <c r="Z140" i="1"/>
  <c r="Z141" i="1" s="1"/>
  <c r="U140" i="1"/>
  <c r="U141" i="1" s="1"/>
  <c r="R140" i="1"/>
  <c r="R141" i="1" s="1"/>
  <c r="J140" i="1"/>
  <c r="J141" i="1" s="1"/>
  <c r="H140" i="1"/>
  <c r="H141" i="1" s="1"/>
  <c r="AZ139" i="1"/>
  <c r="AY139" i="1"/>
  <c r="AW139" i="1"/>
  <c r="AU139" i="1"/>
  <c r="AT139" i="1"/>
  <c r="AS139" i="1"/>
  <c r="AR139" i="1"/>
  <c r="AP139" i="1"/>
  <c r="AO139" i="1"/>
  <c r="AN139" i="1"/>
  <c r="AM139" i="1"/>
  <c r="AM140" i="1" s="1"/>
  <c r="AM141" i="1" s="1"/>
  <c r="AL139" i="1"/>
  <c r="AK139" i="1"/>
  <c r="AJ139" i="1"/>
  <c r="AI139" i="1"/>
  <c r="AH139" i="1"/>
  <c r="AG139" i="1"/>
  <c r="AE139" i="1"/>
  <c r="AD139" i="1"/>
  <c r="AC139" i="1"/>
  <c r="AB139" i="1"/>
  <c r="AA139" i="1"/>
  <c r="Z139" i="1"/>
  <c r="Y139" i="1"/>
  <c r="X139" i="1"/>
  <c r="W139" i="1"/>
  <c r="U139" i="1"/>
  <c r="T139" i="1"/>
  <c r="S139" i="1"/>
  <c r="R139" i="1"/>
  <c r="Q139" i="1"/>
  <c r="O139" i="1"/>
  <c r="O140" i="1" s="1"/>
  <c r="O141" i="1" s="1"/>
  <c r="N139" i="1"/>
  <c r="M139" i="1"/>
  <c r="L139" i="1"/>
  <c r="K139" i="1"/>
  <c r="J139" i="1"/>
  <c r="I139" i="1"/>
  <c r="H139" i="1"/>
  <c r="G139" i="1"/>
  <c r="AZ138" i="1"/>
  <c r="AY138" i="1"/>
  <c r="AY140" i="1" s="1"/>
  <c r="AY141" i="1" s="1"/>
  <c r="AU138" i="1"/>
  <c r="AT138" i="1"/>
  <c r="AT140" i="1" s="1"/>
  <c r="AT141" i="1" s="1"/>
  <c r="AS138" i="1"/>
  <c r="AS140" i="1" s="1"/>
  <c r="AS141" i="1" s="1"/>
  <c r="AR138" i="1"/>
  <c r="AR140" i="1" s="1"/>
  <c r="AR141" i="1" s="1"/>
  <c r="AP138" i="1"/>
  <c r="AO138" i="1"/>
  <c r="AO140" i="1" s="1"/>
  <c r="AO141" i="1" s="1"/>
  <c r="AN138" i="1"/>
  <c r="AM138" i="1"/>
  <c r="AL138" i="1"/>
  <c r="AK138" i="1"/>
  <c r="AI138" i="1"/>
  <c r="AI140" i="1" s="1"/>
  <c r="AI141" i="1" s="1"/>
  <c r="AH138" i="1"/>
  <c r="AG138" i="1"/>
  <c r="AE138" i="1"/>
  <c r="AD138" i="1"/>
  <c r="AD140" i="1" s="1"/>
  <c r="AD141" i="1" s="1"/>
  <c r="AC138" i="1"/>
  <c r="AC140" i="1" s="1"/>
  <c r="AC141" i="1" s="1"/>
  <c r="AB138" i="1"/>
  <c r="AB140" i="1" s="1"/>
  <c r="AB141" i="1" s="1"/>
  <c r="AA138" i="1"/>
  <c r="AA140" i="1" s="1"/>
  <c r="AA141" i="1" s="1"/>
  <c r="Z138" i="1"/>
  <c r="Y138" i="1"/>
  <c r="Y140" i="1" s="1"/>
  <c r="Y141" i="1" s="1"/>
  <c r="X138" i="1"/>
  <c r="X140" i="1" s="1"/>
  <c r="X141" i="1" s="1"/>
  <c r="U138" i="1"/>
  <c r="T138" i="1"/>
  <c r="T140" i="1" s="1"/>
  <c r="T141" i="1" s="1"/>
  <c r="S138" i="1"/>
  <c r="S140" i="1" s="1"/>
  <c r="R138" i="1"/>
  <c r="Q138" i="1"/>
  <c r="O138" i="1"/>
  <c r="N138" i="1"/>
  <c r="N140" i="1" s="1"/>
  <c r="N141" i="1" s="1"/>
  <c r="M138" i="1"/>
  <c r="M140" i="1" s="1"/>
  <c r="M141" i="1" s="1"/>
  <c r="K138" i="1"/>
  <c r="K140" i="1" s="1"/>
  <c r="J138" i="1"/>
  <c r="I138" i="1"/>
  <c r="I140" i="1" s="1"/>
  <c r="I141" i="1" s="1"/>
  <c r="H138" i="1"/>
  <c r="AQ137" i="1"/>
  <c r="AJ137" i="1"/>
  <c r="AW137" i="1" s="1"/>
  <c r="AF137" i="1"/>
  <c r="V137" i="1" s="1"/>
  <c r="V139" i="1" s="1"/>
  <c r="W137" i="1"/>
  <c r="P137" i="1"/>
  <c r="L137" i="1"/>
  <c r="G137" i="1"/>
  <c r="AW136" i="1"/>
  <c r="AQ136" i="1"/>
  <c r="AQ139" i="1" s="1"/>
  <c r="AJ136" i="1"/>
  <c r="AF136" i="1"/>
  <c r="AF139" i="1" s="1"/>
  <c r="W136" i="1"/>
  <c r="V136" i="1"/>
  <c r="P136" i="1"/>
  <c r="P139" i="1" s="1"/>
  <c r="L136" i="1"/>
  <c r="G136" i="1"/>
  <c r="AQ135" i="1"/>
  <c r="AJ135" i="1"/>
  <c r="AW135" i="1" s="1"/>
  <c r="AX135" i="1" s="1"/>
  <c r="AF135" i="1"/>
  <c r="W135" i="1"/>
  <c r="V135" i="1" s="1"/>
  <c r="P135" i="1"/>
  <c r="L135" i="1"/>
  <c r="F135" i="1" s="1"/>
  <c r="AV135" i="1" s="1"/>
  <c r="G135" i="1"/>
  <c r="AQ134" i="1"/>
  <c r="AJ134" i="1"/>
  <c r="AW134" i="1" s="1"/>
  <c r="AF134" i="1"/>
  <c r="W134" i="1"/>
  <c r="P134" i="1"/>
  <c r="F134" i="1" s="1"/>
  <c r="L134" i="1"/>
  <c r="G134" i="1"/>
  <c r="AQ133" i="1"/>
  <c r="AJ133" i="1"/>
  <c r="AW133" i="1" s="1"/>
  <c r="AF133" i="1"/>
  <c r="W133" i="1"/>
  <c r="V133" i="1"/>
  <c r="P133" i="1"/>
  <c r="L133" i="1"/>
  <c r="G133" i="1"/>
  <c r="F133" i="1" s="1"/>
  <c r="AW132" i="1"/>
  <c r="AQ132" i="1"/>
  <c r="AJ132" i="1"/>
  <c r="AF132" i="1"/>
  <c r="W132" i="1"/>
  <c r="V132" i="1"/>
  <c r="P132" i="1"/>
  <c r="L132" i="1"/>
  <c r="G132" i="1"/>
  <c r="AW131" i="1"/>
  <c r="AQ131" i="1"/>
  <c r="AJ131" i="1"/>
  <c r="AF131" i="1"/>
  <c r="W131" i="1"/>
  <c r="V131" i="1" s="1"/>
  <c r="P131" i="1"/>
  <c r="L131" i="1"/>
  <c r="G131" i="1"/>
  <c r="F131" i="1"/>
  <c r="AV131" i="1" s="1"/>
  <c r="AQ130" i="1"/>
  <c r="AJ130" i="1"/>
  <c r="AF130" i="1"/>
  <c r="AF138" i="1" s="1"/>
  <c r="AF140" i="1" s="1"/>
  <c r="AF141" i="1" s="1"/>
  <c r="W130" i="1"/>
  <c r="P130" i="1"/>
  <c r="L130" i="1"/>
  <c r="G130" i="1"/>
  <c r="F130" i="1"/>
  <c r="AQ129" i="1"/>
  <c r="AJ129" i="1"/>
  <c r="AW129" i="1" s="1"/>
  <c r="AF129" i="1"/>
  <c r="V129" i="1" s="1"/>
  <c r="W129" i="1"/>
  <c r="P129" i="1"/>
  <c r="L129" i="1"/>
  <c r="G129" i="1"/>
  <c r="F129" i="1" s="1"/>
  <c r="AV129" i="1" s="1"/>
  <c r="AQ128" i="1"/>
  <c r="AJ128" i="1"/>
  <c r="AW128" i="1" s="1"/>
  <c r="AF128" i="1"/>
  <c r="W128" i="1"/>
  <c r="V128" i="1"/>
  <c r="P128" i="1"/>
  <c r="L128" i="1"/>
  <c r="G128" i="1"/>
  <c r="F128" i="1" s="1"/>
  <c r="AV128" i="1" s="1"/>
  <c r="B128" i="1"/>
  <c r="B129" i="1" s="1"/>
  <c r="B130" i="1" s="1"/>
  <c r="B131" i="1" s="1"/>
  <c r="B132" i="1" s="1"/>
  <c r="B133" i="1" s="1"/>
  <c r="B134" i="1" s="1"/>
  <c r="B135" i="1" s="1"/>
  <c r="B136" i="1" s="1"/>
  <c r="B137" i="1" s="1"/>
  <c r="AW127" i="1"/>
  <c r="AQ127" i="1"/>
  <c r="AQ138" i="1" s="1"/>
  <c r="AQ140" i="1" s="1"/>
  <c r="AQ141" i="1" s="1"/>
  <c r="AJ127" i="1"/>
  <c r="AF127" i="1"/>
  <c r="W127" i="1"/>
  <c r="P127" i="1"/>
  <c r="L127" i="1"/>
  <c r="G127" i="1"/>
  <c r="AW126" i="1"/>
  <c r="AQ126" i="1"/>
  <c r="AJ126" i="1"/>
  <c r="AF126" i="1"/>
  <c r="W126" i="1"/>
  <c r="V126" i="1" s="1"/>
  <c r="P126" i="1"/>
  <c r="L126" i="1"/>
  <c r="F126" i="1" s="1"/>
  <c r="G126" i="1"/>
  <c r="AZ125" i="1"/>
  <c r="AU125" i="1"/>
  <c r="AE125" i="1"/>
  <c r="O125" i="1"/>
  <c r="AY124" i="1"/>
  <c r="AY125" i="1" s="1"/>
  <c r="AT124" i="1"/>
  <c r="AT125" i="1" s="1"/>
  <c r="AL124" i="1"/>
  <c r="AL125" i="1" s="1"/>
  <c r="AH124" i="1"/>
  <c r="AH125" i="1" s="1"/>
  <c r="AA124" i="1"/>
  <c r="AA125" i="1" s="1"/>
  <c r="X124" i="1"/>
  <c r="X125" i="1" s="1"/>
  <c r="Q124" i="1"/>
  <c r="Q125" i="1" s="1"/>
  <c r="N124" i="1"/>
  <c r="N125" i="1" s="1"/>
  <c r="AZ123" i="1"/>
  <c r="AY123" i="1"/>
  <c r="AU123" i="1"/>
  <c r="AT123" i="1"/>
  <c r="AS123" i="1"/>
  <c r="AR123" i="1"/>
  <c r="AP123" i="1"/>
  <c r="AP124" i="1" s="1"/>
  <c r="AP125" i="1" s="1"/>
  <c r="AO123" i="1"/>
  <c r="AN123" i="1"/>
  <c r="AM123" i="1"/>
  <c r="AL123" i="1"/>
  <c r="AK123" i="1"/>
  <c r="AI123" i="1"/>
  <c r="AI124" i="1" s="1"/>
  <c r="AI125" i="1" s="1"/>
  <c r="AH123" i="1"/>
  <c r="AG123" i="1"/>
  <c r="AF123" i="1"/>
  <c r="AE123" i="1"/>
  <c r="AD123" i="1"/>
  <c r="AC123" i="1"/>
  <c r="AB123" i="1"/>
  <c r="AA123" i="1"/>
  <c r="Z123" i="1"/>
  <c r="Y123" i="1"/>
  <c r="X123" i="1"/>
  <c r="U123" i="1"/>
  <c r="T123" i="1"/>
  <c r="S123" i="1"/>
  <c r="S124" i="1" s="1"/>
  <c r="S125" i="1" s="1"/>
  <c r="R123" i="1"/>
  <c r="Q123" i="1"/>
  <c r="O123" i="1"/>
  <c r="N123" i="1"/>
  <c r="M123" i="1"/>
  <c r="K123" i="1"/>
  <c r="J123" i="1"/>
  <c r="J124" i="1" s="1"/>
  <c r="J125" i="1" s="1"/>
  <c r="I123" i="1"/>
  <c r="H123" i="1"/>
  <c r="G123" i="1"/>
  <c r="AZ122" i="1"/>
  <c r="AZ124" i="1" s="1"/>
  <c r="AY122" i="1"/>
  <c r="AU122" i="1"/>
  <c r="AU124" i="1" s="1"/>
  <c r="AT122" i="1"/>
  <c r="AS122" i="1"/>
  <c r="AR122" i="1"/>
  <c r="AR124" i="1" s="1"/>
  <c r="AR125" i="1" s="1"/>
  <c r="AP122" i="1"/>
  <c r="AO122" i="1"/>
  <c r="AO124" i="1" s="1"/>
  <c r="AO125" i="1" s="1"/>
  <c r="AN122" i="1"/>
  <c r="AN124" i="1" s="1"/>
  <c r="AN125" i="1" s="1"/>
  <c r="AM122" i="1"/>
  <c r="AM124" i="1" s="1"/>
  <c r="AM125" i="1" s="1"/>
  <c r="AL122" i="1"/>
  <c r="AK122" i="1"/>
  <c r="AI122" i="1"/>
  <c r="AH122" i="1"/>
  <c r="AG122" i="1"/>
  <c r="AG124" i="1" s="1"/>
  <c r="AG125" i="1" s="1"/>
  <c r="AE122" i="1"/>
  <c r="AE124" i="1" s="1"/>
  <c r="AD122" i="1"/>
  <c r="AD124" i="1" s="1"/>
  <c r="AD125" i="1" s="1"/>
  <c r="AC122" i="1"/>
  <c r="AB122" i="1"/>
  <c r="AB124" i="1" s="1"/>
  <c r="AB125" i="1" s="1"/>
  <c r="AA122" i="1"/>
  <c r="Z122" i="1"/>
  <c r="Z124" i="1" s="1"/>
  <c r="Z125" i="1" s="1"/>
  <c r="Y122" i="1"/>
  <c r="Y124" i="1" s="1"/>
  <c r="Y125" i="1" s="1"/>
  <c r="X122" i="1"/>
  <c r="U122" i="1"/>
  <c r="T122" i="1"/>
  <c r="T124" i="1" s="1"/>
  <c r="T125" i="1" s="1"/>
  <c r="S122" i="1"/>
  <c r="R122" i="1"/>
  <c r="Q122" i="1"/>
  <c r="O122" i="1"/>
  <c r="O124" i="1" s="1"/>
  <c r="N122" i="1"/>
  <c r="M122" i="1"/>
  <c r="K122" i="1"/>
  <c r="K124" i="1" s="1"/>
  <c r="K125" i="1" s="1"/>
  <c r="J122" i="1"/>
  <c r="I122" i="1"/>
  <c r="I124" i="1" s="1"/>
  <c r="I125" i="1" s="1"/>
  <c r="H122" i="1"/>
  <c r="H124" i="1" s="1"/>
  <c r="H125" i="1" s="1"/>
  <c r="AW121" i="1"/>
  <c r="AQ121" i="1"/>
  <c r="AJ121" i="1"/>
  <c r="AF121" i="1"/>
  <c r="W121" i="1"/>
  <c r="V121" i="1" s="1"/>
  <c r="P121" i="1"/>
  <c r="L121" i="1"/>
  <c r="F121" i="1" s="1"/>
  <c r="G121" i="1"/>
  <c r="B121" i="1"/>
  <c r="AQ120" i="1"/>
  <c r="AJ120" i="1"/>
  <c r="AJ123" i="1" s="1"/>
  <c r="AF120" i="1"/>
  <c r="W120" i="1"/>
  <c r="P120" i="1"/>
  <c r="P123" i="1" s="1"/>
  <c r="L120" i="1"/>
  <c r="L123" i="1" s="1"/>
  <c r="G120" i="1"/>
  <c r="F120" i="1"/>
  <c r="AQ119" i="1"/>
  <c r="AJ119" i="1"/>
  <c r="AW119" i="1" s="1"/>
  <c r="AF119" i="1"/>
  <c r="V119" i="1" s="1"/>
  <c r="W119" i="1"/>
  <c r="P119" i="1"/>
  <c r="L119" i="1"/>
  <c r="G119" i="1"/>
  <c r="F119" i="1" s="1"/>
  <c r="AQ118" i="1"/>
  <c r="AJ118" i="1"/>
  <c r="AW118" i="1" s="1"/>
  <c r="AF118" i="1"/>
  <c r="W118" i="1"/>
  <c r="V118" i="1"/>
  <c r="P118" i="1"/>
  <c r="L118" i="1"/>
  <c r="G118" i="1"/>
  <c r="F118" i="1" s="1"/>
  <c r="AV118" i="1" s="1"/>
  <c r="AQ117" i="1"/>
  <c r="AJ117" i="1"/>
  <c r="AJ122" i="1" s="1"/>
  <c r="AJ124" i="1" s="1"/>
  <c r="AJ125" i="1" s="1"/>
  <c r="AF117" i="1"/>
  <c r="W117" i="1"/>
  <c r="V117" i="1" s="1"/>
  <c r="P117" i="1"/>
  <c r="L117" i="1"/>
  <c r="F117" i="1" s="1"/>
  <c r="AV117" i="1" s="1"/>
  <c r="G117" i="1"/>
  <c r="B117" i="1"/>
  <c r="B118" i="1" s="1"/>
  <c r="B119" i="1" s="1"/>
  <c r="B120" i="1" s="1"/>
  <c r="AQ116" i="1"/>
  <c r="AW116" i="1" s="1"/>
  <c r="AJ116" i="1"/>
  <c r="AF116" i="1"/>
  <c r="W116" i="1"/>
  <c r="P116" i="1"/>
  <c r="L116" i="1"/>
  <c r="G116" i="1"/>
  <c r="F116" i="1"/>
  <c r="B116" i="1"/>
  <c r="AQ115" i="1"/>
  <c r="AJ115" i="1"/>
  <c r="AW115" i="1" s="1"/>
  <c r="AF115" i="1"/>
  <c r="W115" i="1"/>
  <c r="P115" i="1"/>
  <c r="L115" i="1"/>
  <c r="G115" i="1"/>
  <c r="G122" i="1" s="1"/>
  <c r="G124" i="1" s="1"/>
  <c r="G125" i="1" s="1"/>
  <c r="AQ114" i="1"/>
  <c r="AW114" i="1" s="1"/>
  <c r="AJ114" i="1"/>
  <c r="AF114" i="1"/>
  <c r="W114" i="1"/>
  <c r="V114" i="1" s="1"/>
  <c r="P114" i="1"/>
  <c r="F114" i="1" s="1"/>
  <c r="AV114" i="1" s="1"/>
  <c r="L114" i="1"/>
  <c r="G114" i="1"/>
  <c r="AN113" i="1"/>
  <c r="AK113" i="1"/>
  <c r="X113" i="1"/>
  <c r="H113" i="1"/>
  <c r="AZ112" i="1"/>
  <c r="AZ113" i="1" s="1"/>
  <c r="AU112" i="1"/>
  <c r="AU113" i="1" s="1"/>
  <c r="AR112" i="1"/>
  <c r="AR113" i="1" s="1"/>
  <c r="AM112" i="1"/>
  <c r="AM113" i="1" s="1"/>
  <c r="AE112" i="1"/>
  <c r="AE113" i="1" s="1"/>
  <c r="AB112" i="1"/>
  <c r="AB113" i="1" s="1"/>
  <c r="T112" i="1"/>
  <c r="T113" i="1" s="1"/>
  <c r="O112" i="1"/>
  <c r="O113" i="1" s="1"/>
  <c r="AZ111" i="1"/>
  <c r="AY111" i="1"/>
  <c r="AU111" i="1"/>
  <c r="AT111" i="1"/>
  <c r="AS111" i="1"/>
  <c r="AR111" i="1"/>
  <c r="AP111" i="1"/>
  <c r="AO111" i="1"/>
  <c r="AN111" i="1"/>
  <c r="AM111" i="1"/>
  <c r="AL111" i="1"/>
  <c r="AK111" i="1"/>
  <c r="AI111" i="1"/>
  <c r="AH111" i="1"/>
  <c r="AG111" i="1"/>
  <c r="AE111" i="1"/>
  <c r="AD111" i="1"/>
  <c r="AC111" i="1"/>
  <c r="AB111" i="1"/>
  <c r="AA111" i="1"/>
  <c r="Z111" i="1"/>
  <c r="Y111" i="1"/>
  <c r="X111" i="1"/>
  <c r="U111" i="1"/>
  <c r="T111" i="1"/>
  <c r="S111" i="1"/>
  <c r="R111" i="1"/>
  <c r="Q111" i="1"/>
  <c r="O111" i="1"/>
  <c r="N111" i="1"/>
  <c r="M111" i="1"/>
  <c r="L111" i="1"/>
  <c r="K111" i="1"/>
  <c r="J111" i="1"/>
  <c r="I111" i="1"/>
  <c r="H111" i="1"/>
  <c r="AZ110" i="1"/>
  <c r="AY110" i="1"/>
  <c r="AU110" i="1"/>
  <c r="AT110" i="1"/>
  <c r="AT112" i="1" s="1"/>
  <c r="AT113" i="1" s="1"/>
  <c r="AS110" i="1"/>
  <c r="AS112" i="1" s="1"/>
  <c r="AS113" i="1" s="1"/>
  <c r="AR110" i="1"/>
  <c r="AP110" i="1"/>
  <c r="AP112" i="1" s="1"/>
  <c r="AP113" i="1" s="1"/>
  <c r="AO110" i="1"/>
  <c r="AO112" i="1" s="1"/>
  <c r="AO113" i="1" s="1"/>
  <c r="AN110" i="1"/>
  <c r="AN112" i="1" s="1"/>
  <c r="AM110" i="1"/>
  <c r="AL110" i="1"/>
  <c r="AK110" i="1"/>
  <c r="AK112" i="1" s="1"/>
  <c r="AI110" i="1"/>
  <c r="AI112" i="1" s="1"/>
  <c r="AI113" i="1" s="1"/>
  <c r="AH110" i="1"/>
  <c r="AH112" i="1" s="1"/>
  <c r="AH113" i="1" s="1"/>
  <c r="AG110" i="1"/>
  <c r="AG112" i="1" s="1"/>
  <c r="AG113" i="1" s="1"/>
  <c r="AE110" i="1"/>
  <c r="AD110" i="1"/>
  <c r="AC110" i="1"/>
  <c r="AC112" i="1" s="1"/>
  <c r="AC113" i="1" s="1"/>
  <c r="AB110" i="1"/>
  <c r="AA110" i="1"/>
  <c r="Z110" i="1"/>
  <c r="Z112" i="1" s="1"/>
  <c r="Z113" i="1" s="1"/>
  <c r="Y110" i="1"/>
  <c r="Y112" i="1" s="1"/>
  <c r="Y113" i="1" s="1"/>
  <c r="X110" i="1"/>
  <c r="X112" i="1" s="1"/>
  <c r="U110" i="1"/>
  <c r="U112" i="1" s="1"/>
  <c r="U113" i="1" s="1"/>
  <c r="T110" i="1"/>
  <c r="S110" i="1"/>
  <c r="R110" i="1"/>
  <c r="R112" i="1" s="1"/>
  <c r="R113" i="1" s="1"/>
  <c r="Q110" i="1"/>
  <c r="Q112" i="1" s="1"/>
  <c r="Q113" i="1" s="1"/>
  <c r="O110" i="1"/>
  <c r="N110" i="1"/>
  <c r="M110" i="1"/>
  <c r="M112" i="1" s="1"/>
  <c r="M113" i="1" s="1"/>
  <c r="K110" i="1"/>
  <c r="K112" i="1" s="1"/>
  <c r="K113" i="1" s="1"/>
  <c r="J110" i="1"/>
  <c r="J112" i="1" s="1"/>
  <c r="J113" i="1" s="1"/>
  <c r="I110" i="1"/>
  <c r="I112" i="1" s="1"/>
  <c r="I113" i="1" s="1"/>
  <c r="H110" i="1"/>
  <c r="H112" i="1" s="1"/>
  <c r="AQ109" i="1"/>
  <c r="AQ111" i="1" s="1"/>
  <c r="AJ109" i="1"/>
  <c r="AF109" i="1"/>
  <c r="W109" i="1"/>
  <c r="V109" i="1" s="1"/>
  <c r="P109" i="1"/>
  <c r="L109" i="1"/>
  <c r="G109" i="1"/>
  <c r="F109" i="1"/>
  <c r="AQ108" i="1"/>
  <c r="AJ108" i="1"/>
  <c r="AJ111" i="1" s="1"/>
  <c r="AF108" i="1"/>
  <c r="W108" i="1"/>
  <c r="W111" i="1" s="1"/>
  <c r="P108" i="1"/>
  <c r="P111" i="1" s="1"/>
  <c r="L108" i="1"/>
  <c r="G108" i="1"/>
  <c r="AQ107" i="1"/>
  <c r="AJ107" i="1"/>
  <c r="AW107" i="1" s="1"/>
  <c r="AF107" i="1"/>
  <c r="W107" i="1"/>
  <c r="V107" i="1"/>
  <c r="P107" i="1"/>
  <c r="L107" i="1"/>
  <c r="G107" i="1"/>
  <c r="F107" i="1" s="1"/>
  <c r="AV107" i="1" s="1"/>
  <c r="AW106" i="1"/>
  <c r="AQ106" i="1"/>
  <c r="AJ106" i="1"/>
  <c r="AF106" i="1"/>
  <c r="W106" i="1"/>
  <c r="V106" i="1" s="1"/>
  <c r="P106" i="1"/>
  <c r="L106" i="1"/>
  <c r="F106" i="1" s="1"/>
  <c r="AV106" i="1" s="1"/>
  <c r="G106" i="1"/>
  <c r="AQ105" i="1"/>
  <c r="AJ105" i="1"/>
  <c r="AF105" i="1"/>
  <c r="W105" i="1"/>
  <c r="V105" i="1" s="1"/>
  <c r="P105" i="1"/>
  <c r="F105" i="1" s="1"/>
  <c r="AV105" i="1" s="1"/>
  <c r="L105" i="1"/>
  <c r="G105" i="1"/>
  <c r="AV104" i="1"/>
  <c r="AQ104" i="1"/>
  <c r="AJ104" i="1"/>
  <c r="AW104" i="1" s="1"/>
  <c r="AF104" i="1"/>
  <c r="V104" i="1" s="1"/>
  <c r="W104" i="1"/>
  <c r="P104" i="1"/>
  <c r="L104" i="1"/>
  <c r="G104" i="1"/>
  <c r="F104" i="1" s="1"/>
  <c r="AQ103" i="1"/>
  <c r="AJ103" i="1"/>
  <c r="AW103" i="1" s="1"/>
  <c r="AF103" i="1"/>
  <c r="W103" i="1"/>
  <c r="V103" i="1"/>
  <c r="P103" i="1"/>
  <c r="L103" i="1"/>
  <c r="G103" i="1"/>
  <c r="F103" i="1" s="1"/>
  <c r="AV103" i="1" s="1"/>
  <c r="AW102" i="1"/>
  <c r="AQ102" i="1"/>
  <c r="AJ102" i="1"/>
  <c r="AF102" i="1"/>
  <c r="W102" i="1"/>
  <c r="V102" i="1" s="1"/>
  <c r="P102" i="1"/>
  <c r="L102" i="1"/>
  <c r="F102" i="1" s="1"/>
  <c r="AV102" i="1" s="1"/>
  <c r="G102" i="1"/>
  <c r="AQ101" i="1"/>
  <c r="AJ101" i="1"/>
  <c r="AW101" i="1" s="1"/>
  <c r="AX101" i="1" s="1"/>
  <c r="AF101" i="1"/>
  <c r="W101" i="1"/>
  <c r="V101" i="1" s="1"/>
  <c r="P101" i="1"/>
  <c r="L101" i="1"/>
  <c r="G101" i="1"/>
  <c r="F101" i="1"/>
  <c r="AV101" i="1" s="1"/>
  <c r="AQ100" i="1"/>
  <c r="AJ100" i="1"/>
  <c r="AW100" i="1" s="1"/>
  <c r="AF100" i="1"/>
  <c r="W100" i="1"/>
  <c r="P100" i="1"/>
  <c r="L100" i="1"/>
  <c r="G100" i="1"/>
  <c r="F100" i="1" s="1"/>
  <c r="AQ99" i="1"/>
  <c r="AJ99" i="1"/>
  <c r="AW99" i="1" s="1"/>
  <c r="AF99" i="1"/>
  <c r="W99" i="1"/>
  <c r="V99" i="1"/>
  <c r="P99" i="1"/>
  <c r="L99" i="1"/>
  <c r="G99" i="1"/>
  <c r="F99" i="1" s="1"/>
  <c r="B99" i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AW98" i="1"/>
  <c r="AQ98" i="1"/>
  <c r="AJ98" i="1"/>
  <c r="AF98" i="1"/>
  <c r="W98" i="1"/>
  <c r="P98" i="1"/>
  <c r="L98" i="1"/>
  <c r="G98" i="1"/>
  <c r="G110" i="1" s="1"/>
  <c r="AW97" i="1"/>
  <c r="AQ97" i="1"/>
  <c r="AJ97" i="1"/>
  <c r="AF97" i="1"/>
  <c r="W97" i="1"/>
  <c r="V97" i="1" s="1"/>
  <c r="P97" i="1"/>
  <c r="L97" i="1"/>
  <c r="F97" i="1" s="1"/>
  <c r="G97" i="1"/>
  <c r="AZ96" i="1"/>
  <c r="AM96" i="1"/>
  <c r="T96" i="1"/>
  <c r="AY95" i="1"/>
  <c r="AY96" i="1" s="1"/>
  <c r="AT95" i="1"/>
  <c r="AT96" i="1" s="1"/>
  <c r="AL95" i="1"/>
  <c r="AL96" i="1" s="1"/>
  <c r="AI95" i="1"/>
  <c r="AI96" i="1" s="1"/>
  <c r="AD95" i="1"/>
  <c r="AD96" i="1" s="1"/>
  <c r="AA95" i="1"/>
  <c r="AA96" i="1" s="1"/>
  <c r="S95" i="1"/>
  <c r="S96" i="1" s="1"/>
  <c r="N95" i="1"/>
  <c r="N96" i="1" s="1"/>
  <c r="K95" i="1"/>
  <c r="K96" i="1" s="1"/>
  <c r="AZ94" i="1"/>
  <c r="AY94" i="1"/>
  <c r="AU94" i="1"/>
  <c r="AT94" i="1"/>
  <c r="AS94" i="1"/>
  <c r="AR94" i="1"/>
  <c r="AP94" i="1"/>
  <c r="AO94" i="1"/>
  <c r="AN94" i="1"/>
  <c r="AM94" i="1"/>
  <c r="AL94" i="1"/>
  <c r="AK94" i="1"/>
  <c r="AI94" i="1"/>
  <c r="AH94" i="1"/>
  <c r="AG94" i="1"/>
  <c r="AE94" i="1"/>
  <c r="AD94" i="1"/>
  <c r="AC94" i="1"/>
  <c r="AB94" i="1"/>
  <c r="AA94" i="1"/>
  <c r="Z94" i="1"/>
  <c r="Y94" i="1"/>
  <c r="X94" i="1"/>
  <c r="U94" i="1"/>
  <c r="T94" i="1"/>
  <c r="S94" i="1"/>
  <c r="R94" i="1"/>
  <c r="Q94" i="1"/>
  <c r="O94" i="1"/>
  <c r="N94" i="1"/>
  <c r="M94" i="1"/>
  <c r="K94" i="1"/>
  <c r="J94" i="1"/>
  <c r="I94" i="1"/>
  <c r="H94" i="1"/>
  <c r="AZ93" i="1"/>
  <c r="AZ95" i="1" s="1"/>
  <c r="AY93" i="1"/>
  <c r="AU93" i="1"/>
  <c r="AU95" i="1" s="1"/>
  <c r="AU96" i="1" s="1"/>
  <c r="AT93" i="1"/>
  <c r="AS93" i="1"/>
  <c r="AR93" i="1"/>
  <c r="AR95" i="1" s="1"/>
  <c r="AR96" i="1" s="1"/>
  <c r="AP93" i="1"/>
  <c r="AP95" i="1" s="1"/>
  <c r="AP96" i="1" s="1"/>
  <c r="AO93" i="1"/>
  <c r="AO95" i="1" s="1"/>
  <c r="AO96" i="1" s="1"/>
  <c r="AN93" i="1"/>
  <c r="AN95" i="1" s="1"/>
  <c r="AN96" i="1" s="1"/>
  <c r="AM93" i="1"/>
  <c r="AM95" i="1" s="1"/>
  <c r="AL93" i="1"/>
  <c r="AK93" i="1"/>
  <c r="AK95" i="1" s="1"/>
  <c r="AK96" i="1" s="1"/>
  <c r="AI93" i="1"/>
  <c r="AH93" i="1"/>
  <c r="AH95" i="1" s="1"/>
  <c r="AH96" i="1" s="1"/>
  <c r="AG93" i="1"/>
  <c r="AG95" i="1" s="1"/>
  <c r="AG96" i="1" s="1"/>
  <c r="AE93" i="1"/>
  <c r="AE95" i="1" s="1"/>
  <c r="AE96" i="1" s="1"/>
  <c r="AD93" i="1"/>
  <c r="AC93" i="1"/>
  <c r="AC95" i="1" s="1"/>
  <c r="AC96" i="1" s="1"/>
  <c r="AB93" i="1"/>
  <c r="AB95" i="1" s="1"/>
  <c r="AB96" i="1" s="1"/>
  <c r="AA93" i="1"/>
  <c r="Z93" i="1"/>
  <c r="Y93" i="1"/>
  <c r="Y95" i="1" s="1"/>
  <c r="Y96" i="1" s="1"/>
  <c r="X93" i="1"/>
  <c r="X95" i="1" s="1"/>
  <c r="X96" i="1" s="1"/>
  <c r="U93" i="1"/>
  <c r="T93" i="1"/>
  <c r="T95" i="1" s="1"/>
  <c r="S93" i="1"/>
  <c r="R93" i="1"/>
  <c r="Q93" i="1"/>
  <c r="Q95" i="1" s="1"/>
  <c r="Q96" i="1" s="1"/>
  <c r="O93" i="1"/>
  <c r="O95" i="1" s="1"/>
  <c r="O96" i="1" s="1"/>
  <c r="N93" i="1"/>
  <c r="M93" i="1"/>
  <c r="K93" i="1"/>
  <c r="J93" i="1"/>
  <c r="J95" i="1" s="1"/>
  <c r="J96" i="1" s="1"/>
  <c r="I93" i="1"/>
  <c r="I95" i="1" s="1"/>
  <c r="I96" i="1" s="1"/>
  <c r="H93" i="1"/>
  <c r="H95" i="1" s="1"/>
  <c r="H96" i="1" s="1"/>
  <c r="AQ92" i="1"/>
  <c r="AJ92" i="1"/>
  <c r="AW92" i="1" s="1"/>
  <c r="AX92" i="1" s="1"/>
  <c r="AF92" i="1"/>
  <c r="W92" i="1"/>
  <c r="V92" i="1" s="1"/>
  <c r="P92" i="1"/>
  <c r="L92" i="1"/>
  <c r="F92" i="1" s="1"/>
  <c r="AV92" i="1" s="1"/>
  <c r="G92" i="1"/>
  <c r="AQ91" i="1"/>
  <c r="AJ91" i="1"/>
  <c r="AF91" i="1"/>
  <c r="W91" i="1"/>
  <c r="V91" i="1" s="1"/>
  <c r="P91" i="1"/>
  <c r="L91" i="1"/>
  <c r="G91" i="1"/>
  <c r="F91" i="1"/>
  <c r="AV91" i="1" s="1"/>
  <c r="AQ90" i="1"/>
  <c r="AJ90" i="1"/>
  <c r="AW90" i="1" s="1"/>
  <c r="AF90" i="1"/>
  <c r="W90" i="1"/>
  <c r="P90" i="1"/>
  <c r="L90" i="1"/>
  <c r="G90" i="1"/>
  <c r="AQ89" i="1"/>
  <c r="AJ89" i="1"/>
  <c r="AW89" i="1" s="1"/>
  <c r="AF89" i="1"/>
  <c r="W89" i="1"/>
  <c r="V89" i="1"/>
  <c r="P89" i="1"/>
  <c r="L89" i="1"/>
  <c r="G89" i="1"/>
  <c r="F89" i="1" s="1"/>
  <c r="AV89" i="1" s="1"/>
  <c r="AQ88" i="1"/>
  <c r="AJ88" i="1"/>
  <c r="AW88" i="1" s="1"/>
  <c r="AX88" i="1" s="1"/>
  <c r="AF88" i="1"/>
  <c r="W88" i="1"/>
  <c r="V88" i="1" s="1"/>
  <c r="P88" i="1"/>
  <c r="L88" i="1"/>
  <c r="F88" i="1" s="1"/>
  <c r="AV88" i="1" s="1"/>
  <c r="G88" i="1"/>
  <c r="AQ87" i="1"/>
  <c r="AJ87" i="1"/>
  <c r="AJ94" i="1" s="1"/>
  <c r="AF87" i="1"/>
  <c r="W87" i="1"/>
  <c r="P87" i="1"/>
  <c r="L87" i="1"/>
  <c r="L94" i="1" s="1"/>
  <c r="G87" i="1"/>
  <c r="G94" i="1" s="1"/>
  <c r="F87" i="1"/>
  <c r="AQ85" i="1"/>
  <c r="AJ85" i="1"/>
  <c r="AW85" i="1" s="1"/>
  <c r="AF85" i="1"/>
  <c r="W85" i="1"/>
  <c r="V85" i="1" s="1"/>
  <c r="P85" i="1"/>
  <c r="L85" i="1"/>
  <c r="G85" i="1"/>
  <c r="F85" i="1"/>
  <c r="AQ84" i="1"/>
  <c r="AJ84" i="1"/>
  <c r="AW84" i="1" s="1"/>
  <c r="AF84" i="1"/>
  <c r="V84" i="1" s="1"/>
  <c r="W84" i="1"/>
  <c r="P84" i="1"/>
  <c r="L84" i="1"/>
  <c r="G84" i="1"/>
  <c r="AQ83" i="1"/>
  <c r="AJ83" i="1"/>
  <c r="AW83" i="1" s="1"/>
  <c r="AF83" i="1"/>
  <c r="W83" i="1"/>
  <c r="V83" i="1"/>
  <c r="P83" i="1"/>
  <c r="L83" i="1"/>
  <c r="G83" i="1"/>
  <c r="F83" i="1" s="1"/>
  <c r="AV83" i="1" s="1"/>
  <c r="AQ82" i="1"/>
  <c r="AJ82" i="1"/>
  <c r="AW82" i="1" s="1"/>
  <c r="AX82" i="1" s="1"/>
  <c r="AF82" i="1"/>
  <c r="W82" i="1"/>
  <c r="V82" i="1" s="1"/>
  <c r="P82" i="1"/>
  <c r="L82" i="1"/>
  <c r="F82" i="1" s="1"/>
  <c r="AV82" i="1" s="1"/>
  <c r="G82" i="1"/>
  <c r="AQ81" i="1"/>
  <c r="AJ81" i="1"/>
  <c r="AW81" i="1" s="1"/>
  <c r="AF81" i="1"/>
  <c r="W81" i="1"/>
  <c r="V81" i="1" s="1"/>
  <c r="P81" i="1"/>
  <c r="L81" i="1"/>
  <c r="G81" i="1"/>
  <c r="F81" i="1"/>
  <c r="AQ80" i="1"/>
  <c r="AJ80" i="1"/>
  <c r="AW80" i="1" s="1"/>
  <c r="AF80" i="1"/>
  <c r="V80" i="1" s="1"/>
  <c r="W80" i="1"/>
  <c r="P80" i="1"/>
  <c r="L80" i="1"/>
  <c r="G80" i="1"/>
  <c r="AQ79" i="1"/>
  <c r="AJ79" i="1"/>
  <c r="AW79" i="1" s="1"/>
  <c r="AF79" i="1"/>
  <c r="W79" i="1"/>
  <c r="V79" i="1"/>
  <c r="P79" i="1"/>
  <c r="L79" i="1"/>
  <c r="G79" i="1"/>
  <c r="F79" i="1" s="1"/>
  <c r="AV79" i="1" s="1"/>
  <c r="AW78" i="1"/>
  <c r="AQ78" i="1"/>
  <c r="AJ78" i="1"/>
  <c r="AF78" i="1"/>
  <c r="W78" i="1"/>
  <c r="V78" i="1" s="1"/>
  <c r="P78" i="1"/>
  <c r="L78" i="1"/>
  <c r="F78" i="1" s="1"/>
  <c r="G78" i="1"/>
  <c r="AQ77" i="1"/>
  <c r="AJ77" i="1"/>
  <c r="AF77" i="1"/>
  <c r="W77" i="1"/>
  <c r="V77" i="1" s="1"/>
  <c r="P77" i="1"/>
  <c r="L77" i="1"/>
  <c r="G77" i="1"/>
  <c r="F77" i="1"/>
  <c r="AQ76" i="1"/>
  <c r="AJ76" i="1"/>
  <c r="AW76" i="1" s="1"/>
  <c r="AF76" i="1"/>
  <c r="V76" i="1" s="1"/>
  <c r="W76" i="1"/>
  <c r="P76" i="1"/>
  <c r="L76" i="1"/>
  <c r="G76" i="1"/>
  <c r="AQ75" i="1"/>
  <c r="AJ75" i="1"/>
  <c r="AW75" i="1" s="1"/>
  <c r="AF75" i="1"/>
  <c r="W75" i="1"/>
  <c r="V75" i="1"/>
  <c r="P75" i="1"/>
  <c r="L75" i="1"/>
  <c r="G75" i="1"/>
  <c r="B75" i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AW74" i="1"/>
  <c r="AQ74" i="1"/>
  <c r="AJ74" i="1"/>
  <c r="AJ93" i="1" s="1"/>
  <c r="AJ95" i="1" s="1"/>
  <c r="AJ96" i="1" s="1"/>
  <c r="AF74" i="1"/>
  <c r="AF93" i="1" s="1"/>
  <c r="W74" i="1"/>
  <c r="P74" i="1"/>
  <c r="L74" i="1"/>
  <c r="F74" i="1" s="1"/>
  <c r="G74" i="1"/>
  <c r="AQ73" i="1"/>
  <c r="AJ73" i="1"/>
  <c r="AW73" i="1" s="1"/>
  <c r="AF73" i="1"/>
  <c r="W73" i="1"/>
  <c r="V73" i="1"/>
  <c r="P73" i="1"/>
  <c r="L73" i="1"/>
  <c r="F73" i="1" s="1"/>
  <c r="AV73" i="1" s="1"/>
  <c r="G73" i="1"/>
  <c r="AR72" i="1"/>
  <c r="AO72" i="1"/>
  <c r="AB72" i="1"/>
  <c r="Y72" i="1"/>
  <c r="AY71" i="1"/>
  <c r="AY72" i="1" s="1"/>
  <c r="AN71" i="1"/>
  <c r="AN72" i="1" s="1"/>
  <c r="AI71" i="1"/>
  <c r="AI72" i="1" s="1"/>
  <c r="AA71" i="1"/>
  <c r="AA72" i="1" s="1"/>
  <c r="X71" i="1"/>
  <c r="X72" i="1" s="1"/>
  <c r="S71" i="1"/>
  <c r="S72" i="1" s="1"/>
  <c r="K71" i="1"/>
  <c r="K72" i="1" s="1"/>
  <c r="H71" i="1"/>
  <c r="H72" i="1" s="1"/>
  <c r="AZ70" i="1"/>
  <c r="AY70" i="1"/>
  <c r="AU70" i="1"/>
  <c r="AT70" i="1"/>
  <c r="AS70" i="1"/>
  <c r="AR70" i="1"/>
  <c r="AP70" i="1"/>
  <c r="AO70" i="1"/>
  <c r="AN70" i="1"/>
  <c r="AM70" i="1"/>
  <c r="AL70" i="1"/>
  <c r="AK70" i="1"/>
  <c r="AI70" i="1"/>
  <c r="AH70" i="1"/>
  <c r="AG70" i="1"/>
  <c r="AE70" i="1"/>
  <c r="AD70" i="1"/>
  <c r="AC70" i="1"/>
  <c r="AB70" i="1"/>
  <c r="AA70" i="1"/>
  <c r="Z70" i="1"/>
  <c r="Y70" i="1"/>
  <c r="X70" i="1"/>
  <c r="U70" i="1"/>
  <c r="S70" i="1"/>
  <c r="R70" i="1"/>
  <c r="Q70" i="1"/>
  <c r="O70" i="1"/>
  <c r="N70" i="1"/>
  <c r="M70" i="1"/>
  <c r="K70" i="1"/>
  <c r="J70" i="1"/>
  <c r="I70" i="1"/>
  <c r="H70" i="1"/>
  <c r="G70" i="1"/>
  <c r="AZ69" i="1"/>
  <c r="AZ71" i="1" s="1"/>
  <c r="AZ72" i="1" s="1"/>
  <c r="AY69" i="1"/>
  <c r="AU69" i="1"/>
  <c r="AT69" i="1"/>
  <c r="AT71" i="1" s="1"/>
  <c r="AT72" i="1" s="1"/>
  <c r="AS69" i="1"/>
  <c r="AS71" i="1" s="1"/>
  <c r="AS72" i="1" s="1"/>
  <c r="AR69" i="1"/>
  <c r="AR71" i="1" s="1"/>
  <c r="AP69" i="1"/>
  <c r="AO69" i="1"/>
  <c r="AO71" i="1" s="1"/>
  <c r="AN69" i="1"/>
  <c r="AM69" i="1"/>
  <c r="AL69" i="1"/>
  <c r="AL71" i="1" s="1"/>
  <c r="AL72" i="1" s="1"/>
  <c r="AK69" i="1"/>
  <c r="AK71" i="1" s="1"/>
  <c r="AK72" i="1" s="1"/>
  <c r="AI69" i="1"/>
  <c r="AH69" i="1"/>
  <c r="AG69" i="1"/>
  <c r="AG71" i="1" s="1"/>
  <c r="AG72" i="1" s="1"/>
  <c r="AE69" i="1"/>
  <c r="AE71" i="1" s="1"/>
  <c r="AE72" i="1" s="1"/>
  <c r="AD69" i="1"/>
  <c r="AD71" i="1" s="1"/>
  <c r="AD72" i="1" s="1"/>
  <c r="AC69" i="1"/>
  <c r="AC71" i="1" s="1"/>
  <c r="AC72" i="1" s="1"/>
  <c r="AB69" i="1"/>
  <c r="AB71" i="1" s="1"/>
  <c r="AA69" i="1"/>
  <c r="Z69" i="1"/>
  <c r="Z71" i="1" s="1"/>
  <c r="Z72" i="1" s="1"/>
  <c r="Y69" i="1"/>
  <c r="Y71" i="1" s="1"/>
  <c r="X69" i="1"/>
  <c r="T69" i="1"/>
  <c r="S69" i="1"/>
  <c r="R69" i="1"/>
  <c r="Q69" i="1"/>
  <c r="Q71" i="1" s="1"/>
  <c r="Q72" i="1" s="1"/>
  <c r="O69" i="1"/>
  <c r="O71" i="1" s="1"/>
  <c r="O72" i="1" s="1"/>
  <c r="N69" i="1"/>
  <c r="N71" i="1" s="1"/>
  <c r="N72" i="1" s="1"/>
  <c r="M69" i="1"/>
  <c r="M71" i="1" s="1"/>
  <c r="M72" i="1" s="1"/>
  <c r="K69" i="1"/>
  <c r="J69" i="1"/>
  <c r="J71" i="1" s="1"/>
  <c r="J72" i="1" s="1"/>
  <c r="I69" i="1"/>
  <c r="I71" i="1" s="1"/>
  <c r="I72" i="1" s="1"/>
  <c r="H69" i="1"/>
  <c r="AQ68" i="1"/>
  <c r="AJ68" i="1"/>
  <c r="AW68" i="1" s="1"/>
  <c r="AF68" i="1"/>
  <c r="W68" i="1"/>
  <c r="V68" i="1"/>
  <c r="P68" i="1"/>
  <c r="L68" i="1"/>
  <c r="G68" i="1"/>
  <c r="F68" i="1" s="1"/>
  <c r="AQ67" i="1"/>
  <c r="AW67" i="1" s="1"/>
  <c r="AX67" i="1" s="1"/>
  <c r="AJ67" i="1"/>
  <c r="AF67" i="1"/>
  <c r="W67" i="1"/>
  <c r="V67" i="1" s="1"/>
  <c r="P67" i="1"/>
  <c r="L67" i="1"/>
  <c r="F67" i="1" s="1"/>
  <c r="AV67" i="1" s="1"/>
  <c r="G67" i="1"/>
  <c r="AQ66" i="1"/>
  <c r="AJ66" i="1"/>
  <c r="AW66" i="1" s="1"/>
  <c r="AF66" i="1"/>
  <c r="W66" i="1"/>
  <c r="T66" i="1"/>
  <c r="O66" i="1"/>
  <c r="L66" i="1"/>
  <c r="G66" i="1"/>
  <c r="AQ65" i="1"/>
  <c r="AJ65" i="1"/>
  <c r="AF65" i="1"/>
  <c r="W65" i="1"/>
  <c r="V65" i="1" s="1"/>
  <c r="P65" i="1"/>
  <c r="L65" i="1"/>
  <c r="G65" i="1"/>
  <c r="F65" i="1"/>
  <c r="AQ64" i="1"/>
  <c r="AJ64" i="1"/>
  <c r="AW64" i="1" s="1"/>
  <c r="AF64" i="1"/>
  <c r="V64" i="1" s="1"/>
  <c r="W64" i="1"/>
  <c r="P64" i="1"/>
  <c r="L64" i="1"/>
  <c r="G64" i="1"/>
  <c r="F64" i="1" s="1"/>
  <c r="AW63" i="1"/>
  <c r="AQ63" i="1"/>
  <c r="AJ63" i="1"/>
  <c r="AF63" i="1"/>
  <c r="W63" i="1"/>
  <c r="V63" i="1"/>
  <c r="P63" i="1"/>
  <c r="L63" i="1"/>
  <c r="G63" i="1"/>
  <c r="F63" i="1" s="1"/>
  <c r="AV63" i="1" s="1"/>
  <c r="AW62" i="1"/>
  <c r="AQ62" i="1"/>
  <c r="AJ62" i="1"/>
  <c r="AF62" i="1"/>
  <c r="W62" i="1"/>
  <c r="V62" i="1" s="1"/>
  <c r="P62" i="1"/>
  <c r="L62" i="1"/>
  <c r="F62" i="1" s="1"/>
  <c r="AV62" i="1" s="1"/>
  <c r="G62" i="1"/>
  <c r="AQ61" i="1"/>
  <c r="AJ61" i="1"/>
  <c r="AW61" i="1" s="1"/>
  <c r="AF61" i="1"/>
  <c r="W61" i="1"/>
  <c r="V61" i="1" s="1"/>
  <c r="P61" i="1"/>
  <c r="L61" i="1"/>
  <c r="G61" i="1"/>
  <c r="AQ60" i="1"/>
  <c r="AJ60" i="1"/>
  <c r="AW60" i="1" s="1"/>
  <c r="AF60" i="1"/>
  <c r="V60" i="1" s="1"/>
  <c r="W60" i="1"/>
  <c r="P60" i="1"/>
  <c r="L60" i="1"/>
  <c r="G60" i="1"/>
  <c r="F60" i="1" s="1"/>
  <c r="AW59" i="1"/>
  <c r="AQ59" i="1"/>
  <c r="AJ59" i="1"/>
  <c r="AF59" i="1"/>
  <c r="W59" i="1"/>
  <c r="V59" i="1"/>
  <c r="P59" i="1"/>
  <c r="L59" i="1"/>
  <c r="G59" i="1"/>
  <c r="F59" i="1" s="1"/>
  <c r="AQ58" i="1"/>
  <c r="AW58" i="1" s="1"/>
  <c r="AJ58" i="1"/>
  <c r="AF58" i="1"/>
  <c r="W58" i="1"/>
  <c r="V58" i="1" s="1"/>
  <c r="P58" i="1"/>
  <c r="L58" i="1"/>
  <c r="F58" i="1" s="1"/>
  <c r="AV58" i="1" s="1"/>
  <c r="G58" i="1"/>
  <c r="AQ57" i="1"/>
  <c r="AJ57" i="1"/>
  <c r="AW57" i="1" s="1"/>
  <c r="AF57" i="1"/>
  <c r="W57" i="1"/>
  <c r="U57" i="1"/>
  <c r="L57" i="1"/>
  <c r="G57" i="1"/>
  <c r="AQ56" i="1"/>
  <c r="AJ56" i="1"/>
  <c r="AW56" i="1" s="1"/>
  <c r="AF56" i="1"/>
  <c r="W56" i="1"/>
  <c r="V56" i="1" s="1"/>
  <c r="P56" i="1"/>
  <c r="L56" i="1"/>
  <c r="F56" i="1" s="1"/>
  <c r="G56" i="1"/>
  <c r="AQ55" i="1"/>
  <c r="AW55" i="1" s="1"/>
  <c r="AJ55" i="1"/>
  <c r="AF55" i="1"/>
  <c r="W55" i="1"/>
  <c r="V55" i="1" s="1"/>
  <c r="P55" i="1"/>
  <c r="L55" i="1"/>
  <c r="G55" i="1"/>
  <c r="F55" i="1"/>
  <c r="AQ54" i="1"/>
  <c r="AW54" i="1" s="1"/>
  <c r="AJ54" i="1"/>
  <c r="AF54" i="1"/>
  <c r="V54" i="1" s="1"/>
  <c r="W54" i="1"/>
  <c r="P54" i="1"/>
  <c r="L54" i="1"/>
  <c r="G54" i="1"/>
  <c r="F54" i="1" s="1"/>
  <c r="AV54" i="1" s="1"/>
  <c r="AX54" i="1" s="1"/>
  <c r="AQ53" i="1"/>
  <c r="AJ53" i="1"/>
  <c r="AW53" i="1" s="1"/>
  <c r="AF53" i="1"/>
  <c r="W53" i="1"/>
  <c r="V53" i="1"/>
  <c r="P53" i="1"/>
  <c r="L53" i="1"/>
  <c r="G53" i="1"/>
  <c r="F53" i="1" s="1"/>
  <c r="AV53" i="1" s="1"/>
  <c r="AW52" i="1"/>
  <c r="AQ52" i="1"/>
  <c r="AJ52" i="1"/>
  <c r="AF52" i="1"/>
  <c r="W52" i="1"/>
  <c r="V52" i="1" s="1"/>
  <c r="P52" i="1"/>
  <c r="L52" i="1"/>
  <c r="G52" i="1"/>
  <c r="F52" i="1"/>
  <c r="AQ51" i="1"/>
  <c r="AW51" i="1" s="1"/>
  <c r="AJ51" i="1"/>
  <c r="AF51" i="1"/>
  <c r="W51" i="1"/>
  <c r="V51" i="1" s="1"/>
  <c r="P51" i="1"/>
  <c r="F51" i="1" s="1"/>
  <c r="AV51" i="1" s="1"/>
  <c r="L51" i="1"/>
  <c r="G51" i="1"/>
  <c r="AQ50" i="1"/>
  <c r="AW50" i="1" s="1"/>
  <c r="AJ50" i="1"/>
  <c r="AF50" i="1"/>
  <c r="V50" i="1" s="1"/>
  <c r="W50" i="1"/>
  <c r="P50" i="1"/>
  <c r="L50" i="1"/>
  <c r="G50" i="1"/>
  <c r="AW49" i="1"/>
  <c r="AQ49" i="1"/>
  <c r="AJ49" i="1"/>
  <c r="AF49" i="1"/>
  <c r="W49" i="1"/>
  <c r="V49" i="1"/>
  <c r="P49" i="1"/>
  <c r="L49" i="1"/>
  <c r="G49" i="1"/>
  <c r="AQ48" i="1"/>
  <c r="AJ48" i="1"/>
  <c r="AW48" i="1" s="1"/>
  <c r="AF48" i="1"/>
  <c r="W48" i="1"/>
  <c r="V48" i="1" s="1"/>
  <c r="P48" i="1"/>
  <c r="L48" i="1"/>
  <c r="F48" i="1" s="1"/>
  <c r="AV48" i="1" s="1"/>
  <c r="G48" i="1"/>
  <c r="AQ47" i="1"/>
  <c r="AW47" i="1" s="1"/>
  <c r="AJ47" i="1"/>
  <c r="AF47" i="1"/>
  <c r="W47" i="1"/>
  <c r="P47" i="1"/>
  <c r="L47" i="1"/>
  <c r="G47" i="1"/>
  <c r="F47" i="1"/>
  <c r="AQ46" i="1"/>
  <c r="AW46" i="1" s="1"/>
  <c r="AX46" i="1" s="1"/>
  <c r="AJ46" i="1"/>
  <c r="AF46" i="1"/>
  <c r="W46" i="1"/>
  <c r="V46" i="1"/>
  <c r="P46" i="1"/>
  <c r="L46" i="1"/>
  <c r="G46" i="1"/>
  <c r="F46" i="1" s="1"/>
  <c r="AV46" i="1" s="1"/>
  <c r="AQ45" i="1"/>
  <c r="AJ45" i="1"/>
  <c r="AW45" i="1" s="1"/>
  <c r="AF45" i="1"/>
  <c r="W45" i="1"/>
  <c r="V45" i="1"/>
  <c r="P45" i="1"/>
  <c r="L45" i="1"/>
  <c r="G45" i="1"/>
  <c r="AW44" i="1"/>
  <c r="AQ44" i="1"/>
  <c r="AJ44" i="1"/>
  <c r="AF44" i="1"/>
  <c r="W44" i="1"/>
  <c r="V44" i="1" s="1"/>
  <c r="P44" i="1"/>
  <c r="L44" i="1"/>
  <c r="G44" i="1"/>
  <c r="F44" i="1"/>
  <c r="AV44" i="1" s="1"/>
  <c r="AQ43" i="1"/>
  <c r="AJ43" i="1"/>
  <c r="AF43" i="1"/>
  <c r="W43" i="1"/>
  <c r="P43" i="1"/>
  <c r="F43" i="1" s="1"/>
  <c r="L43" i="1"/>
  <c r="G43" i="1"/>
  <c r="AQ42" i="1"/>
  <c r="AW42" i="1" s="1"/>
  <c r="AJ42" i="1"/>
  <c r="AF42" i="1"/>
  <c r="V42" i="1" s="1"/>
  <c r="W42" i="1"/>
  <c r="P42" i="1"/>
  <c r="L42" i="1"/>
  <c r="G42" i="1"/>
  <c r="AW41" i="1"/>
  <c r="AQ41" i="1"/>
  <c r="AJ41" i="1"/>
  <c r="AF41" i="1"/>
  <c r="W41" i="1"/>
  <c r="V41" i="1"/>
  <c r="P41" i="1"/>
  <c r="L41" i="1"/>
  <c r="G41" i="1"/>
  <c r="F41" i="1" s="1"/>
  <c r="AV41" i="1" s="1"/>
  <c r="AQ40" i="1"/>
  <c r="AJ40" i="1"/>
  <c r="AW40" i="1" s="1"/>
  <c r="AX40" i="1" s="1"/>
  <c r="AF40" i="1"/>
  <c r="W40" i="1"/>
  <c r="V40" i="1" s="1"/>
  <c r="P40" i="1"/>
  <c r="L40" i="1"/>
  <c r="F40" i="1" s="1"/>
  <c r="AV40" i="1" s="1"/>
  <c r="G40" i="1"/>
  <c r="AQ39" i="1"/>
  <c r="AJ39" i="1"/>
  <c r="AF39" i="1"/>
  <c r="W39" i="1"/>
  <c r="V39" i="1" s="1"/>
  <c r="P39" i="1"/>
  <c r="L39" i="1"/>
  <c r="G39" i="1"/>
  <c r="F39" i="1"/>
  <c r="AQ38" i="1"/>
  <c r="AW38" i="1" s="1"/>
  <c r="AJ38" i="1"/>
  <c r="AF38" i="1"/>
  <c r="W38" i="1"/>
  <c r="V38" i="1"/>
  <c r="P38" i="1"/>
  <c r="L38" i="1"/>
  <c r="G38" i="1"/>
  <c r="AQ37" i="1"/>
  <c r="AJ37" i="1"/>
  <c r="AW37" i="1" s="1"/>
  <c r="AX37" i="1" s="1"/>
  <c r="AF37" i="1"/>
  <c r="W37" i="1"/>
  <c r="V37" i="1"/>
  <c r="P37" i="1"/>
  <c r="L37" i="1"/>
  <c r="G37" i="1"/>
  <c r="F37" i="1" s="1"/>
  <c r="AV37" i="1" s="1"/>
  <c r="B37" i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AQ36" i="1"/>
  <c r="AJ36" i="1"/>
  <c r="AF36" i="1"/>
  <c r="W36" i="1"/>
  <c r="P36" i="1"/>
  <c r="L36" i="1"/>
  <c r="G36" i="1"/>
  <c r="G69" i="1" s="1"/>
  <c r="G71" i="1" s="1"/>
  <c r="G72" i="1" s="1"/>
  <c r="F36" i="1"/>
  <c r="AQ35" i="1"/>
  <c r="AJ35" i="1"/>
  <c r="AW35" i="1" s="1"/>
  <c r="AF35" i="1"/>
  <c r="W35" i="1"/>
  <c r="V35" i="1"/>
  <c r="P35" i="1"/>
  <c r="L35" i="1"/>
  <c r="F35" i="1" s="1"/>
  <c r="G35" i="1"/>
  <c r="AU33" i="1"/>
  <c r="AU34" i="1" s="1"/>
  <c r="AP33" i="1"/>
  <c r="AM33" i="1"/>
  <c r="AH33" i="1"/>
  <c r="AH34" i="1" s="1"/>
  <c r="AE33" i="1"/>
  <c r="Z33" i="1"/>
  <c r="R33" i="1"/>
  <c r="O33" i="1"/>
  <c r="J33" i="1"/>
  <c r="J34" i="1" s="1"/>
  <c r="AZ32" i="1"/>
  <c r="AZ685" i="1" s="1"/>
  <c r="AZ692" i="1" s="1"/>
  <c r="AY32" i="1"/>
  <c r="AY685" i="1" s="1"/>
  <c r="AY692" i="1" s="1"/>
  <c r="AU32" i="1"/>
  <c r="AU685" i="1" s="1"/>
  <c r="AT32" i="1"/>
  <c r="AT685" i="1" s="1"/>
  <c r="AS32" i="1"/>
  <c r="AR32" i="1"/>
  <c r="AR685" i="1" s="1"/>
  <c r="AP32" i="1"/>
  <c r="AO32" i="1"/>
  <c r="AO685" i="1" s="1"/>
  <c r="AN32" i="1"/>
  <c r="AN685" i="1" s="1"/>
  <c r="AM32" i="1"/>
  <c r="AL32" i="1"/>
  <c r="AL685" i="1" s="1"/>
  <c r="AK32" i="1"/>
  <c r="AK685" i="1" s="1"/>
  <c r="AI32" i="1"/>
  <c r="AI685" i="1" s="1"/>
  <c r="AH32" i="1"/>
  <c r="AH685" i="1" s="1"/>
  <c r="AG32" i="1"/>
  <c r="AG685" i="1" s="1"/>
  <c r="AE32" i="1"/>
  <c r="AE685" i="1" s="1"/>
  <c r="AD32" i="1"/>
  <c r="AD685" i="1" s="1"/>
  <c r="AC32" i="1"/>
  <c r="AC685" i="1" s="1"/>
  <c r="AB32" i="1"/>
  <c r="AB685" i="1" s="1"/>
  <c r="AA32" i="1"/>
  <c r="Z32" i="1"/>
  <c r="Z685" i="1" s="1"/>
  <c r="Y32" i="1"/>
  <c r="Y685" i="1" s="1"/>
  <c r="X32" i="1"/>
  <c r="X685" i="1" s="1"/>
  <c r="U32" i="1"/>
  <c r="T32" i="1"/>
  <c r="S32" i="1"/>
  <c r="S685" i="1" s="1"/>
  <c r="R32" i="1"/>
  <c r="Q32" i="1"/>
  <c r="Q685" i="1" s="1"/>
  <c r="O32" i="1"/>
  <c r="N32" i="1"/>
  <c r="N685" i="1" s="1"/>
  <c r="M32" i="1"/>
  <c r="K32" i="1"/>
  <c r="K685" i="1" s="1"/>
  <c r="J32" i="1"/>
  <c r="J685" i="1" s="1"/>
  <c r="I32" i="1"/>
  <c r="I685" i="1" s="1"/>
  <c r="H32" i="1"/>
  <c r="H685" i="1" s="1"/>
  <c r="AZ31" i="1"/>
  <c r="AZ684" i="1" s="1"/>
  <c r="AZ691" i="1" s="1"/>
  <c r="AY31" i="1"/>
  <c r="AY684" i="1" s="1"/>
  <c r="AY691" i="1" s="1"/>
  <c r="AU31" i="1"/>
  <c r="AU684" i="1" s="1"/>
  <c r="AT31" i="1"/>
  <c r="AT684" i="1" s="1"/>
  <c r="AS31" i="1"/>
  <c r="AS684" i="1" s="1"/>
  <c r="AR31" i="1"/>
  <c r="AR684" i="1" s="1"/>
  <c r="AP31" i="1"/>
  <c r="AP684" i="1" s="1"/>
  <c r="AO31" i="1"/>
  <c r="AO684" i="1" s="1"/>
  <c r="AN31" i="1"/>
  <c r="AN684" i="1" s="1"/>
  <c r="AM31" i="1"/>
  <c r="AM684" i="1" s="1"/>
  <c r="AL31" i="1"/>
  <c r="AL684" i="1" s="1"/>
  <c r="AK31" i="1"/>
  <c r="AK684" i="1" s="1"/>
  <c r="AI31" i="1"/>
  <c r="AI684" i="1" s="1"/>
  <c r="AH31" i="1"/>
  <c r="AH684" i="1" s="1"/>
  <c r="AG31" i="1"/>
  <c r="AG684" i="1" s="1"/>
  <c r="AE31" i="1"/>
  <c r="AE684" i="1" s="1"/>
  <c r="AD31" i="1"/>
  <c r="AD684" i="1" s="1"/>
  <c r="AC31" i="1"/>
  <c r="AC684" i="1" s="1"/>
  <c r="AB31" i="1"/>
  <c r="AB33" i="1" s="1"/>
  <c r="AA31" i="1"/>
  <c r="AA684" i="1" s="1"/>
  <c r="Z31" i="1"/>
  <c r="Y31" i="1"/>
  <c r="Y33" i="1" s="1"/>
  <c r="X31" i="1"/>
  <c r="X684" i="1" s="1"/>
  <c r="U31" i="1"/>
  <c r="T31" i="1"/>
  <c r="T33" i="1" s="1"/>
  <c r="S31" i="1"/>
  <c r="S684" i="1" s="1"/>
  <c r="R31" i="1"/>
  <c r="R684" i="1" s="1"/>
  <c r="Q31" i="1"/>
  <c r="Q684" i="1" s="1"/>
  <c r="O31" i="1"/>
  <c r="N31" i="1"/>
  <c r="N684" i="1" s="1"/>
  <c r="M31" i="1"/>
  <c r="M684" i="1" s="1"/>
  <c r="K31" i="1"/>
  <c r="K684" i="1" s="1"/>
  <c r="J31" i="1"/>
  <c r="J684" i="1" s="1"/>
  <c r="I31" i="1"/>
  <c r="I33" i="1" s="1"/>
  <c r="H31" i="1"/>
  <c r="H684" i="1" s="1"/>
  <c r="AQ30" i="1"/>
  <c r="AJ30" i="1"/>
  <c r="AW30" i="1" s="1"/>
  <c r="AF30" i="1"/>
  <c r="V30" i="1" s="1"/>
  <c r="W30" i="1"/>
  <c r="P30" i="1"/>
  <c r="L30" i="1"/>
  <c r="G30" i="1"/>
  <c r="F30" i="1" s="1"/>
  <c r="AQ29" i="1"/>
  <c r="AJ29" i="1"/>
  <c r="AW29" i="1" s="1"/>
  <c r="AX29" i="1" s="1"/>
  <c r="AF29" i="1"/>
  <c r="W29" i="1"/>
  <c r="V29" i="1"/>
  <c r="P29" i="1"/>
  <c r="L29" i="1"/>
  <c r="G29" i="1"/>
  <c r="F29" i="1" s="1"/>
  <c r="AV29" i="1" s="1"/>
  <c r="AQ28" i="1"/>
  <c r="AJ28" i="1"/>
  <c r="AW28" i="1" s="1"/>
  <c r="AF28" i="1"/>
  <c r="W28" i="1"/>
  <c r="V28" i="1" s="1"/>
  <c r="P28" i="1"/>
  <c r="L28" i="1"/>
  <c r="L32" i="1" s="1"/>
  <c r="G28" i="1"/>
  <c r="AQ27" i="1"/>
  <c r="AW27" i="1" s="1"/>
  <c r="AJ27" i="1"/>
  <c r="AF27" i="1"/>
  <c r="W27" i="1"/>
  <c r="V27" i="1" s="1"/>
  <c r="P27" i="1"/>
  <c r="L27" i="1"/>
  <c r="G27" i="1"/>
  <c r="F27" i="1"/>
  <c r="AQ26" i="1"/>
  <c r="AQ32" i="1" s="1"/>
  <c r="AJ26" i="1"/>
  <c r="AW26" i="1" s="1"/>
  <c r="AF26" i="1"/>
  <c r="AF32" i="1" s="1"/>
  <c r="W26" i="1"/>
  <c r="W32" i="1" s="1"/>
  <c r="P26" i="1"/>
  <c r="P32" i="1" s="1"/>
  <c r="L26" i="1"/>
  <c r="G26" i="1"/>
  <c r="F26" i="1" s="1"/>
  <c r="AQ25" i="1"/>
  <c r="AJ25" i="1"/>
  <c r="AW25" i="1" s="1"/>
  <c r="AF25" i="1"/>
  <c r="W25" i="1"/>
  <c r="V25" i="1"/>
  <c r="P25" i="1"/>
  <c r="L25" i="1"/>
  <c r="G25" i="1"/>
  <c r="F25" i="1" s="1"/>
  <c r="AV25" i="1" s="1"/>
  <c r="AQ24" i="1"/>
  <c r="AJ24" i="1"/>
  <c r="AW24" i="1" s="1"/>
  <c r="AF24" i="1"/>
  <c r="W24" i="1"/>
  <c r="V24" i="1" s="1"/>
  <c r="P24" i="1"/>
  <c r="L24" i="1"/>
  <c r="F24" i="1" s="1"/>
  <c r="AV24" i="1" s="1"/>
  <c r="G24" i="1"/>
  <c r="AQ23" i="1"/>
  <c r="AW23" i="1" s="1"/>
  <c r="AJ23" i="1"/>
  <c r="AF23" i="1"/>
  <c r="W23" i="1"/>
  <c r="V23" i="1" s="1"/>
  <c r="P23" i="1"/>
  <c r="L23" i="1"/>
  <c r="G23" i="1"/>
  <c r="F23" i="1"/>
  <c r="AQ22" i="1"/>
  <c r="AJ22" i="1"/>
  <c r="AW22" i="1" s="1"/>
  <c r="AF22" i="1"/>
  <c r="V22" i="1" s="1"/>
  <c r="W22" i="1"/>
  <c r="P22" i="1"/>
  <c r="L22" i="1"/>
  <c r="G22" i="1"/>
  <c r="F22" i="1" s="1"/>
  <c r="AV22" i="1" s="1"/>
  <c r="AQ21" i="1"/>
  <c r="AJ21" i="1"/>
  <c r="AW21" i="1" s="1"/>
  <c r="AF21" i="1"/>
  <c r="W21" i="1"/>
  <c r="V21" i="1"/>
  <c r="P21" i="1"/>
  <c r="L21" i="1"/>
  <c r="G21" i="1"/>
  <c r="F21" i="1" s="1"/>
  <c r="AV21" i="1" s="1"/>
  <c r="AQ20" i="1"/>
  <c r="AJ20" i="1"/>
  <c r="AW20" i="1" s="1"/>
  <c r="AF20" i="1"/>
  <c r="W20" i="1"/>
  <c r="V20" i="1" s="1"/>
  <c r="P20" i="1"/>
  <c r="L20" i="1"/>
  <c r="F20" i="1" s="1"/>
  <c r="AV20" i="1" s="1"/>
  <c r="G20" i="1"/>
  <c r="AQ19" i="1"/>
  <c r="AW19" i="1" s="1"/>
  <c r="AX19" i="1" s="1"/>
  <c r="AJ19" i="1"/>
  <c r="AF19" i="1"/>
  <c r="W19" i="1"/>
  <c r="V19" i="1" s="1"/>
  <c r="P19" i="1"/>
  <c r="L19" i="1"/>
  <c r="G19" i="1"/>
  <c r="F19" i="1"/>
  <c r="AV19" i="1" s="1"/>
  <c r="AQ18" i="1"/>
  <c r="AJ18" i="1"/>
  <c r="AW18" i="1" s="1"/>
  <c r="AF18" i="1"/>
  <c r="V18" i="1" s="1"/>
  <c r="W18" i="1"/>
  <c r="P18" i="1"/>
  <c r="L18" i="1"/>
  <c r="G18" i="1"/>
  <c r="F18" i="1" s="1"/>
  <c r="AV18" i="1" s="1"/>
  <c r="AQ17" i="1"/>
  <c r="AJ17" i="1"/>
  <c r="AW17" i="1" s="1"/>
  <c r="AX17" i="1" s="1"/>
  <c r="AF17" i="1"/>
  <c r="W17" i="1"/>
  <c r="V17" i="1"/>
  <c r="P17" i="1"/>
  <c r="L17" i="1"/>
  <c r="G17" i="1"/>
  <c r="F17" i="1" s="1"/>
  <c r="AV17" i="1" s="1"/>
  <c r="AQ16" i="1"/>
  <c r="AJ16" i="1"/>
  <c r="AW16" i="1" s="1"/>
  <c r="AF16" i="1"/>
  <c r="W16" i="1"/>
  <c r="V16" i="1" s="1"/>
  <c r="P16" i="1"/>
  <c r="L16" i="1"/>
  <c r="F16" i="1" s="1"/>
  <c r="G16" i="1"/>
  <c r="AQ15" i="1"/>
  <c r="AW15" i="1" s="1"/>
  <c r="AX15" i="1" s="1"/>
  <c r="AJ15" i="1"/>
  <c r="AF15" i="1"/>
  <c r="W15" i="1"/>
  <c r="V15" i="1" s="1"/>
  <c r="P15" i="1"/>
  <c r="L15" i="1"/>
  <c r="G15" i="1"/>
  <c r="F15" i="1"/>
  <c r="AV15" i="1" s="1"/>
  <c r="AQ14" i="1"/>
  <c r="AJ14" i="1"/>
  <c r="AW14" i="1" s="1"/>
  <c r="AF14" i="1"/>
  <c r="V14" i="1" s="1"/>
  <c r="W14" i="1"/>
  <c r="P14" i="1"/>
  <c r="L14" i="1"/>
  <c r="G14" i="1"/>
  <c r="F14" i="1" s="1"/>
  <c r="AQ13" i="1"/>
  <c r="AJ13" i="1"/>
  <c r="AW13" i="1" s="1"/>
  <c r="AX13" i="1" s="1"/>
  <c r="AF13" i="1"/>
  <c r="W13" i="1"/>
  <c r="V13" i="1"/>
  <c r="P13" i="1"/>
  <c r="L13" i="1"/>
  <c r="G13" i="1"/>
  <c r="F13" i="1" s="1"/>
  <c r="AV13" i="1" s="1"/>
  <c r="AQ12" i="1"/>
  <c r="AJ12" i="1"/>
  <c r="AW12" i="1" s="1"/>
  <c r="AF12" i="1"/>
  <c r="W12" i="1"/>
  <c r="V12" i="1" s="1"/>
  <c r="P12" i="1"/>
  <c r="L12" i="1"/>
  <c r="K12" i="1"/>
  <c r="G12" i="1"/>
  <c r="F12" i="1"/>
  <c r="AW11" i="1"/>
  <c r="AX11" i="1" s="1"/>
  <c r="AQ11" i="1"/>
  <c r="AJ11" i="1"/>
  <c r="AF11" i="1"/>
  <c r="V11" i="1" s="1"/>
  <c r="W11" i="1"/>
  <c r="P11" i="1"/>
  <c r="L11" i="1"/>
  <c r="G11" i="1"/>
  <c r="F11" i="1" s="1"/>
  <c r="AV11" i="1" s="1"/>
  <c r="AQ10" i="1"/>
  <c r="AJ10" i="1"/>
  <c r="AW10" i="1" s="1"/>
  <c r="AX10" i="1" s="1"/>
  <c r="AF10" i="1"/>
  <c r="W10" i="1"/>
  <c r="V10" i="1"/>
  <c r="P10" i="1"/>
  <c r="L10" i="1"/>
  <c r="F10" i="1" s="1"/>
  <c r="AV10" i="1" s="1"/>
  <c r="G10" i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AW9" i="1"/>
  <c r="AX9" i="1" s="1"/>
  <c r="AQ9" i="1"/>
  <c r="AJ9" i="1"/>
  <c r="AF9" i="1"/>
  <c r="W9" i="1"/>
  <c r="V9" i="1" s="1"/>
  <c r="P9" i="1"/>
  <c r="L9" i="1"/>
  <c r="F9" i="1" s="1"/>
  <c r="AV9" i="1" s="1"/>
  <c r="G9" i="1"/>
  <c r="B9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5" i="1" s="1"/>
  <c r="A116" i="1" s="1"/>
  <c r="A117" i="1" s="1"/>
  <c r="A118" i="1" s="1"/>
  <c r="A119" i="1" s="1"/>
  <c r="A120" i="1" s="1"/>
  <c r="A121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80" i="1" s="1"/>
  <c r="A181" i="1" s="1"/>
  <c r="A182" i="1" s="1"/>
  <c r="A183" i="1" s="1"/>
  <c r="A184" i="1" s="1"/>
  <c r="A185" i="1" s="1"/>
  <c r="A186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5" i="1" s="1"/>
  <c r="A246" i="1" s="1"/>
  <c r="A247" i="1" s="1"/>
  <c r="A248" i="1" s="1"/>
  <c r="A249" i="1" s="1"/>
  <c r="A250" i="1" s="1"/>
  <c r="A251" i="1" s="1"/>
  <c r="A252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8" i="1" s="1"/>
  <c r="A299" i="1" s="1"/>
  <c r="A300" i="1" s="1"/>
  <c r="A301" i="1" s="1"/>
  <c r="A302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22" i="1" s="1"/>
  <c r="A423" i="1" s="1"/>
  <c r="A424" i="1" s="1"/>
  <c r="A425" i="1" s="1"/>
  <c r="A426" i="1" s="1"/>
  <c r="A432" i="1" s="1"/>
  <c r="A433" i="1" s="1"/>
  <c r="A434" i="1" s="1"/>
  <c r="A435" i="1" s="1"/>
  <c r="A436" i="1" s="1"/>
  <c r="A437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63" i="1" s="1"/>
  <c r="A464" i="1" s="1"/>
  <c r="A465" i="1" s="1"/>
  <c r="A466" i="1" s="1"/>
  <c r="A467" i="1" s="1"/>
  <c r="A468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43" i="1" s="1"/>
  <c r="A544" i="1" s="1"/>
  <c r="A545" i="1" s="1"/>
  <c r="A546" i="1" s="1"/>
  <c r="A547" i="1" s="1"/>
  <c r="A548" i="1" s="1"/>
  <c r="A549" i="1" s="1"/>
  <c r="A550" i="1" s="1"/>
  <c r="A551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Q8" i="1"/>
  <c r="AQ31" i="1" s="1"/>
  <c r="AJ8" i="1"/>
  <c r="AJ31" i="1" s="1"/>
  <c r="AF8" i="1"/>
  <c r="V8" i="1" s="1"/>
  <c r="W8" i="1"/>
  <c r="W31" i="1" s="1"/>
  <c r="P8" i="1"/>
  <c r="P31" i="1" s="1"/>
  <c r="L8" i="1"/>
  <c r="L31" i="1" s="1"/>
  <c r="K8" i="1"/>
  <c r="G8" i="1"/>
  <c r="F8" i="1" s="1"/>
  <c r="AQ7" i="1"/>
  <c r="AQ683" i="1" s="1"/>
  <c r="AJ7" i="1"/>
  <c r="AF7" i="1"/>
  <c r="AF683" i="1" s="1"/>
  <c r="W7" i="1"/>
  <c r="W683" i="1" s="1"/>
  <c r="P7" i="1"/>
  <c r="P683" i="1" s="1"/>
  <c r="L7" i="1"/>
  <c r="L683" i="1" s="1"/>
  <c r="G7" i="1"/>
  <c r="G683" i="1" s="1"/>
  <c r="F7" i="1"/>
  <c r="BJ6" i="1"/>
  <c r="BE6" i="1"/>
  <c r="BC6" i="1"/>
  <c r="BB6" i="1"/>
  <c r="BA6" i="1"/>
  <c r="BD6" i="1" s="1"/>
  <c r="BG6" i="1" s="1"/>
  <c r="P33" i="1" l="1"/>
  <c r="AX20" i="1"/>
  <c r="AQ684" i="1"/>
  <c r="AQ33" i="1"/>
  <c r="AX18" i="1"/>
  <c r="AV23" i="1"/>
  <c r="AX48" i="1"/>
  <c r="AX51" i="1"/>
  <c r="AX114" i="1"/>
  <c r="AW122" i="1"/>
  <c r="AB34" i="1"/>
  <c r="AX28" i="1"/>
  <c r="AW32" i="1"/>
  <c r="W33" i="1"/>
  <c r="AV14" i="1"/>
  <c r="AX14" i="1" s="1"/>
  <c r="I34" i="1"/>
  <c r="F31" i="1"/>
  <c r="AV8" i="1"/>
  <c r="Y34" i="1"/>
  <c r="AX30" i="1"/>
  <c r="AV16" i="1"/>
  <c r="AX16" i="1" s="1"/>
  <c r="AX24" i="1"/>
  <c r="AX25" i="1"/>
  <c r="AV30" i="1"/>
  <c r="AX58" i="1"/>
  <c r="V31" i="1"/>
  <c r="AX22" i="1"/>
  <c r="AV27" i="1"/>
  <c r="AX27" i="1" s="1"/>
  <c r="T34" i="1"/>
  <c r="AV64" i="1"/>
  <c r="L33" i="1"/>
  <c r="AV12" i="1"/>
  <c r="AX12" i="1" s="1"/>
  <c r="AX21" i="1"/>
  <c r="AX23" i="1"/>
  <c r="AV26" i="1"/>
  <c r="F32" i="1"/>
  <c r="AV60" i="1"/>
  <c r="AX63" i="1"/>
  <c r="AX118" i="1"/>
  <c r="V120" i="1"/>
  <c r="V123" i="1" s="1"/>
  <c r="W123" i="1"/>
  <c r="V26" i="1"/>
  <c r="V32" i="1" s="1"/>
  <c r="F28" i="1"/>
  <c r="AV28" i="1" s="1"/>
  <c r="G32" i="1"/>
  <c r="O685" i="1"/>
  <c r="AM685" i="1"/>
  <c r="H33" i="1"/>
  <c r="X33" i="1"/>
  <c r="AN33" i="1"/>
  <c r="L69" i="1"/>
  <c r="P57" i="1"/>
  <c r="U69" i="1"/>
  <c r="U71" i="1" s="1"/>
  <c r="U72" i="1" s="1"/>
  <c r="AV59" i="1"/>
  <c r="AX59" i="1"/>
  <c r="AX60" i="1"/>
  <c r="V70" i="1"/>
  <c r="P66" i="1"/>
  <c r="P70" i="1" s="1"/>
  <c r="P685" i="1" s="1"/>
  <c r="T70" i="1"/>
  <c r="AV68" i="1"/>
  <c r="AX73" i="1"/>
  <c r="AV78" i="1"/>
  <c r="AX83" i="1"/>
  <c r="P94" i="1"/>
  <c r="F90" i="1"/>
  <c r="Z95" i="1"/>
  <c r="Z96" i="1" s="1"/>
  <c r="AJ110" i="1"/>
  <c r="AJ112" i="1" s="1"/>
  <c r="AJ113" i="1" s="1"/>
  <c r="P110" i="1"/>
  <c r="P112" i="1" s="1"/>
  <c r="P113" i="1" s="1"/>
  <c r="AX106" i="1"/>
  <c r="AX107" i="1"/>
  <c r="AW117" i="1"/>
  <c r="AX117" i="1" s="1"/>
  <c r="L122" i="1"/>
  <c r="L124" i="1" s="1"/>
  <c r="L125" i="1" s="1"/>
  <c r="AJ176" i="1"/>
  <c r="AJ177" i="1" s="1"/>
  <c r="AJ178" i="1" s="1"/>
  <c r="AW171" i="1"/>
  <c r="AE34" i="1"/>
  <c r="AX64" i="1"/>
  <c r="V108" i="1"/>
  <c r="V111" i="1" s="1"/>
  <c r="AF111" i="1"/>
  <c r="AX128" i="1"/>
  <c r="AX129" i="1"/>
  <c r="AJ683" i="1"/>
  <c r="AW8" i="1"/>
  <c r="G31" i="1"/>
  <c r="Q33" i="1"/>
  <c r="AG33" i="1"/>
  <c r="AO33" i="1"/>
  <c r="P69" i="1"/>
  <c r="F50" i="1"/>
  <c r="AV50" i="1" s="1"/>
  <c r="AX50" i="1" s="1"/>
  <c r="V57" i="1"/>
  <c r="AF70" i="1"/>
  <c r="AF685" i="1" s="1"/>
  <c r="AW65" i="1"/>
  <c r="V66" i="1"/>
  <c r="R71" i="1"/>
  <c r="R72" i="1" s="1"/>
  <c r="AU71" i="1"/>
  <c r="AU72" i="1" s="1"/>
  <c r="W70" i="1"/>
  <c r="W685" i="1" s="1"/>
  <c r="AQ93" i="1"/>
  <c r="AQ95" i="1" s="1"/>
  <c r="AQ96" i="1" s="1"/>
  <c r="F80" i="1"/>
  <c r="AV80" i="1" s="1"/>
  <c r="AX80" i="1" s="1"/>
  <c r="AV81" i="1"/>
  <c r="AX81" i="1" s="1"/>
  <c r="V87" i="1"/>
  <c r="W94" i="1"/>
  <c r="AS95" i="1"/>
  <c r="AS96" i="1" s="1"/>
  <c r="AQ110" i="1"/>
  <c r="AQ112" i="1" s="1"/>
  <c r="AQ113" i="1" s="1"/>
  <c r="AF110" i="1"/>
  <c r="AF112" i="1" s="1"/>
  <c r="AF113" i="1" s="1"/>
  <c r="V100" i="1"/>
  <c r="AV100" i="1" s="1"/>
  <c r="AX100" i="1" s="1"/>
  <c r="AW109" i="1"/>
  <c r="AX109" i="1" s="1"/>
  <c r="N112" i="1"/>
  <c r="N113" i="1" s="1"/>
  <c r="P122" i="1"/>
  <c r="P124" i="1" s="1"/>
  <c r="P125" i="1" s="1"/>
  <c r="L138" i="1"/>
  <c r="L140" i="1" s="1"/>
  <c r="L141" i="1" s="1"/>
  <c r="F127" i="1"/>
  <c r="AX133" i="1"/>
  <c r="AF31" i="1"/>
  <c r="AQ123" i="1"/>
  <c r="AW120" i="1"/>
  <c r="AX131" i="1"/>
  <c r="V144" i="1"/>
  <c r="AF153" i="1"/>
  <c r="AF155" i="1" s="1"/>
  <c r="AF156" i="1" s="1"/>
  <c r="I684" i="1"/>
  <c r="R685" i="1"/>
  <c r="AP685" i="1"/>
  <c r="K33" i="1"/>
  <c r="S33" i="1"/>
  <c r="AA33" i="1"/>
  <c r="AI33" i="1"/>
  <c r="AY33" i="1"/>
  <c r="O34" i="1"/>
  <c r="AF69" i="1"/>
  <c r="F38" i="1"/>
  <c r="AV38" i="1" s="1"/>
  <c r="AX38" i="1" s="1"/>
  <c r="AX41" i="1"/>
  <c r="AV55" i="1"/>
  <c r="AX55" i="1" s="1"/>
  <c r="AQ70" i="1"/>
  <c r="AQ685" i="1" s="1"/>
  <c r="AV65" i="1"/>
  <c r="T71" i="1"/>
  <c r="T72" i="1" s="1"/>
  <c r="F108" i="1"/>
  <c r="G111" i="1"/>
  <c r="G112" i="1" s="1"/>
  <c r="G113" i="1" s="1"/>
  <c r="AV109" i="1"/>
  <c r="AA112" i="1"/>
  <c r="AA113" i="1" s="1"/>
  <c r="V115" i="1"/>
  <c r="V122" i="1" s="1"/>
  <c r="V124" i="1" s="1"/>
  <c r="V125" i="1" s="1"/>
  <c r="AF122" i="1"/>
  <c r="AF124" i="1" s="1"/>
  <c r="AF125" i="1" s="1"/>
  <c r="AV119" i="1"/>
  <c r="AX119" i="1" s="1"/>
  <c r="F123" i="1"/>
  <c r="AV120" i="1"/>
  <c r="AF154" i="1"/>
  <c r="V152" i="1"/>
  <c r="V154" i="1" s="1"/>
  <c r="W69" i="1"/>
  <c r="W71" i="1" s="1"/>
  <c r="W72" i="1" s="1"/>
  <c r="V36" i="1"/>
  <c r="R95" i="1"/>
  <c r="R96" i="1" s="1"/>
  <c r="Y684" i="1"/>
  <c r="AW7" i="1"/>
  <c r="Z684" i="1"/>
  <c r="AA685" i="1"/>
  <c r="AR33" i="1"/>
  <c r="AZ33" i="1"/>
  <c r="Z34" i="1"/>
  <c r="AM34" i="1"/>
  <c r="AJ69" i="1"/>
  <c r="AW39" i="1"/>
  <c r="V43" i="1"/>
  <c r="AV43" i="1" s="1"/>
  <c r="F45" i="1"/>
  <c r="AV45" i="1" s="1"/>
  <c r="AX45" i="1" s="1"/>
  <c r="F61" i="1"/>
  <c r="F75" i="1"/>
  <c r="AV75" i="1" s="1"/>
  <c r="AX75" i="1" s="1"/>
  <c r="G93" i="1"/>
  <c r="G95" i="1" s="1"/>
  <c r="G96" i="1" s="1"/>
  <c r="AW77" i="1"/>
  <c r="F84" i="1"/>
  <c r="AV84" i="1" s="1"/>
  <c r="AX84" i="1" s="1"/>
  <c r="AV85" i="1"/>
  <c r="AX85" i="1" s="1"/>
  <c r="AQ94" i="1"/>
  <c r="AX89" i="1"/>
  <c r="V90" i="1"/>
  <c r="AF94" i="1"/>
  <c r="AF95" i="1" s="1"/>
  <c r="AF96" i="1" s="1"/>
  <c r="AV97" i="1"/>
  <c r="AX97" i="1" s="1"/>
  <c r="L110" i="1"/>
  <c r="L112" i="1" s="1"/>
  <c r="L113" i="1" s="1"/>
  <c r="F98" i="1"/>
  <c r="AV99" i="1"/>
  <c r="AX99" i="1" s="1"/>
  <c r="AL112" i="1"/>
  <c r="AL113" i="1" s="1"/>
  <c r="V116" i="1"/>
  <c r="AV116" i="1" s="1"/>
  <c r="AX116" i="1" s="1"/>
  <c r="W122" i="1"/>
  <c r="W124" i="1" s="1"/>
  <c r="W125" i="1" s="1"/>
  <c r="AV133" i="1"/>
  <c r="AX44" i="1"/>
  <c r="AW70" i="1"/>
  <c r="AM71" i="1"/>
  <c r="AM72" i="1" s="1"/>
  <c r="T685" i="1"/>
  <c r="AJ32" i="1"/>
  <c r="M33" i="1"/>
  <c r="AC33" i="1"/>
  <c r="AS33" i="1"/>
  <c r="AV35" i="1"/>
  <c r="AX35" i="1" s="1"/>
  <c r="AQ69" i="1"/>
  <c r="AQ71" i="1" s="1"/>
  <c r="AQ72" i="1" s="1"/>
  <c r="F42" i="1"/>
  <c r="AV42" i="1" s="1"/>
  <c r="AX42" i="1" s="1"/>
  <c r="AX62" i="1"/>
  <c r="AP71" i="1"/>
  <c r="AP72" i="1" s="1"/>
  <c r="P93" i="1"/>
  <c r="P95" i="1" s="1"/>
  <c r="P96" i="1" s="1"/>
  <c r="AX79" i="1"/>
  <c r="F94" i="1"/>
  <c r="AV87" i="1"/>
  <c r="L93" i="1"/>
  <c r="L95" i="1" s="1"/>
  <c r="L96" i="1" s="1"/>
  <c r="U95" i="1"/>
  <c r="U96" i="1" s="1"/>
  <c r="AX102" i="1"/>
  <c r="AX103" i="1"/>
  <c r="AX104" i="1"/>
  <c r="S112" i="1"/>
  <c r="S113" i="1" s="1"/>
  <c r="AQ122" i="1"/>
  <c r="AQ124" i="1" s="1"/>
  <c r="AQ125" i="1" s="1"/>
  <c r="AV121" i="1"/>
  <c r="AX121" i="1" s="1"/>
  <c r="R124" i="1"/>
  <c r="R125" i="1" s="1"/>
  <c r="P138" i="1"/>
  <c r="P140" i="1" s="1"/>
  <c r="P141" i="1" s="1"/>
  <c r="AX151" i="1"/>
  <c r="AW253" i="1"/>
  <c r="AW255" i="1" s="1"/>
  <c r="AW256" i="1" s="1"/>
  <c r="AX246" i="1"/>
  <c r="U33" i="1"/>
  <c r="AK33" i="1"/>
  <c r="V7" i="1"/>
  <c r="V683" i="1" s="1"/>
  <c r="AB684" i="1"/>
  <c r="M685" i="1"/>
  <c r="AS685" i="1"/>
  <c r="N33" i="1"/>
  <c r="AD33" i="1"/>
  <c r="AL33" i="1"/>
  <c r="AT33" i="1"/>
  <c r="R34" i="1"/>
  <c r="AP34" i="1"/>
  <c r="AV36" i="1"/>
  <c r="AW36" i="1"/>
  <c r="AV39" i="1"/>
  <c r="AW43" i="1"/>
  <c r="V47" i="1"/>
  <c r="AV47" i="1" s="1"/>
  <c r="AX47" i="1" s="1"/>
  <c r="F49" i="1"/>
  <c r="AV49" i="1" s="1"/>
  <c r="AX49" i="1" s="1"/>
  <c r="AV52" i="1"/>
  <c r="AX52" i="1" s="1"/>
  <c r="AX53" i="1"/>
  <c r="AV56" i="1"/>
  <c r="AX56" i="1" s="1"/>
  <c r="F57" i="1"/>
  <c r="AV57" i="1" s="1"/>
  <c r="AX57" i="1" s="1"/>
  <c r="L70" i="1"/>
  <c r="L685" i="1" s="1"/>
  <c r="AX68" i="1"/>
  <c r="AH71" i="1"/>
  <c r="AH72" i="1" s="1"/>
  <c r="W93" i="1"/>
  <c r="W95" i="1" s="1"/>
  <c r="W96" i="1" s="1"/>
  <c r="F76" i="1"/>
  <c r="AV76" i="1" s="1"/>
  <c r="AX76" i="1" s="1"/>
  <c r="AV77" i="1"/>
  <c r="AX78" i="1"/>
  <c r="AW91" i="1"/>
  <c r="AX91" i="1" s="1"/>
  <c r="M95" i="1"/>
  <c r="M96" i="1" s="1"/>
  <c r="V98" i="1"/>
  <c r="V110" i="1" s="1"/>
  <c r="V112" i="1" s="1"/>
  <c r="V113" i="1" s="1"/>
  <c r="W110" i="1"/>
  <c r="W112" i="1" s="1"/>
  <c r="W113" i="1" s="1"/>
  <c r="AW105" i="1"/>
  <c r="AX105" i="1" s="1"/>
  <c r="AD112" i="1"/>
  <c r="AD113" i="1" s="1"/>
  <c r="AY112" i="1"/>
  <c r="AY113" i="1" s="1"/>
  <c r="AX164" i="1"/>
  <c r="AW108" i="1"/>
  <c r="M124" i="1"/>
  <c r="M125" i="1" s="1"/>
  <c r="U124" i="1"/>
  <c r="U125" i="1" s="1"/>
  <c r="AC124" i="1"/>
  <c r="AC125" i="1" s="1"/>
  <c r="AK124" i="1"/>
  <c r="AK125" i="1" s="1"/>
  <c r="AS124" i="1"/>
  <c r="AS125" i="1" s="1"/>
  <c r="AJ138" i="1"/>
  <c r="AJ140" i="1" s="1"/>
  <c r="AJ141" i="1" s="1"/>
  <c r="AW130" i="1"/>
  <c r="AW138" i="1" s="1"/>
  <c r="AW140" i="1" s="1"/>
  <c r="AW141" i="1" s="1"/>
  <c r="V134" i="1"/>
  <c r="AV134" i="1" s="1"/>
  <c r="AX134" i="1" s="1"/>
  <c r="F136" i="1"/>
  <c r="F143" i="1"/>
  <c r="G153" i="1"/>
  <c r="G155" i="1" s="1"/>
  <c r="G156" i="1" s="1"/>
  <c r="AX150" i="1"/>
  <c r="AO155" i="1"/>
  <c r="AO156" i="1" s="1"/>
  <c r="AV157" i="1"/>
  <c r="AX157" i="1" s="1"/>
  <c r="P175" i="1"/>
  <c r="P177" i="1" s="1"/>
  <c r="P178" i="1" s="1"/>
  <c r="AX159" i="1"/>
  <c r="AX160" i="1"/>
  <c r="AX166" i="1"/>
  <c r="AX167" i="1"/>
  <c r="AW173" i="1"/>
  <c r="AX173" i="1" s="1"/>
  <c r="W175" i="1"/>
  <c r="W177" i="1" s="1"/>
  <c r="W178" i="1" s="1"/>
  <c r="AN177" i="1"/>
  <c r="AN178" i="1" s="1"/>
  <c r="V180" i="1"/>
  <c r="V187" i="1" s="1"/>
  <c r="W187" i="1"/>
  <c r="W189" i="1" s="1"/>
  <c r="W190" i="1" s="1"/>
  <c r="AA189" i="1"/>
  <c r="AA190" i="1" s="1"/>
  <c r="AV191" i="1"/>
  <c r="AX234" i="1"/>
  <c r="V384" i="1"/>
  <c r="V386" i="1" s="1"/>
  <c r="V387" i="1" s="1"/>
  <c r="AJ70" i="1"/>
  <c r="V74" i="1"/>
  <c r="V93" i="1" s="1"/>
  <c r="AW87" i="1"/>
  <c r="F115" i="1"/>
  <c r="AV126" i="1"/>
  <c r="AX126" i="1" s="1"/>
  <c r="AL140" i="1"/>
  <c r="AL141" i="1" s="1"/>
  <c r="L153" i="1"/>
  <c r="L155" i="1" s="1"/>
  <c r="L156" i="1" s="1"/>
  <c r="AQ153" i="1"/>
  <c r="AQ155" i="1" s="1"/>
  <c r="AQ156" i="1" s="1"/>
  <c r="Y155" i="1"/>
  <c r="Y156" i="1" s="1"/>
  <c r="AW168" i="1"/>
  <c r="AX168" i="1" s="1"/>
  <c r="AV171" i="1"/>
  <c r="AV176" i="1" s="1"/>
  <c r="F176" i="1"/>
  <c r="M177" i="1"/>
  <c r="M178" i="1" s="1"/>
  <c r="AF242" i="1"/>
  <c r="AF243" i="1" s="1"/>
  <c r="AV249" i="1"/>
  <c r="AV254" i="1" s="1"/>
  <c r="AV130" i="1"/>
  <c r="V158" i="1"/>
  <c r="AF175" i="1"/>
  <c r="AV165" i="1"/>
  <c r="AX165" i="1" s="1"/>
  <c r="L176" i="1"/>
  <c r="L177" i="1" s="1"/>
  <c r="L178" i="1" s="1"/>
  <c r="AX174" i="1"/>
  <c r="AF187" i="1"/>
  <c r="AF189" i="1" s="1"/>
  <c r="AF190" i="1" s="1"/>
  <c r="G138" i="1"/>
  <c r="G140" i="1" s="1"/>
  <c r="G141" i="1" s="1"/>
  <c r="F137" i="1"/>
  <c r="AV137" i="1" s="1"/>
  <c r="AX137" i="1" s="1"/>
  <c r="V153" i="1"/>
  <c r="V155" i="1" s="1"/>
  <c r="V156" i="1" s="1"/>
  <c r="AV145" i="1"/>
  <c r="AX145" i="1" s="1"/>
  <c r="AX147" i="1"/>
  <c r="Q155" i="1"/>
  <c r="Q156" i="1" s="1"/>
  <c r="AW175" i="1"/>
  <c r="AX162" i="1"/>
  <c r="U177" i="1"/>
  <c r="U178" i="1" s="1"/>
  <c r="AX169" i="1"/>
  <c r="G175" i="1"/>
  <c r="O175" i="1"/>
  <c r="O177" i="1" s="1"/>
  <c r="O178" i="1" s="1"/>
  <c r="AX179" i="1"/>
  <c r="AW180" i="1"/>
  <c r="AQ187" i="1"/>
  <c r="AQ189" i="1" s="1"/>
  <c r="AQ190" i="1" s="1"/>
  <c r="AW182" i="1"/>
  <c r="AX195" i="1"/>
  <c r="G240" i="1"/>
  <c r="AV180" i="1"/>
  <c r="AX202" i="1"/>
  <c r="AG140" i="1"/>
  <c r="AG141" i="1" s="1"/>
  <c r="AZ140" i="1"/>
  <c r="AZ141" i="1" s="1"/>
  <c r="AX142" i="1"/>
  <c r="AV144" i="1"/>
  <c r="AX144" i="1" s="1"/>
  <c r="F152" i="1"/>
  <c r="P154" i="1"/>
  <c r="P155" i="1" s="1"/>
  <c r="P156" i="1" s="1"/>
  <c r="AK177" i="1"/>
  <c r="AK178" i="1" s="1"/>
  <c r="AV179" i="1"/>
  <c r="AX183" i="1"/>
  <c r="AX184" i="1"/>
  <c r="AX185" i="1"/>
  <c r="AF207" i="1"/>
  <c r="AF209" i="1" s="1"/>
  <c r="AF210" i="1" s="1"/>
  <c r="V192" i="1"/>
  <c r="V207" i="1" s="1"/>
  <c r="V209" i="1" s="1"/>
  <c r="V210" i="1" s="1"/>
  <c r="AX221" i="1"/>
  <c r="AW294" i="1"/>
  <c r="W138" i="1"/>
  <c r="W140" i="1" s="1"/>
  <c r="W141" i="1" s="1"/>
  <c r="V127" i="1"/>
  <c r="V130" i="1"/>
  <c r="F132" i="1"/>
  <c r="AV132" i="1" s="1"/>
  <c r="AX132" i="1" s="1"/>
  <c r="Q140" i="1"/>
  <c r="Q141" i="1" s="1"/>
  <c r="AJ153" i="1"/>
  <c r="AJ155" i="1" s="1"/>
  <c r="AJ156" i="1" s="1"/>
  <c r="AX149" i="1"/>
  <c r="AD155" i="1"/>
  <c r="AD156" i="1" s="1"/>
  <c r="F175" i="1"/>
  <c r="F177" i="1" s="1"/>
  <c r="F178" i="1" s="1"/>
  <c r="AV161" i="1"/>
  <c r="AX161" i="1" s="1"/>
  <c r="AF176" i="1"/>
  <c r="L187" i="1"/>
  <c r="L189" i="1" s="1"/>
  <c r="L190" i="1" s="1"/>
  <c r="F182" i="1"/>
  <c r="AV182" i="1" s="1"/>
  <c r="G187" i="1"/>
  <c r="G189" i="1" s="1"/>
  <c r="G190" i="1" s="1"/>
  <c r="AW186" i="1"/>
  <c r="AV201" i="1"/>
  <c r="V205" i="1"/>
  <c r="V208" i="1" s="1"/>
  <c r="W208" i="1"/>
  <c r="AW143" i="1"/>
  <c r="P207" i="1"/>
  <c r="P209" i="1" s="1"/>
  <c r="P210" i="1" s="1"/>
  <c r="AX193" i="1"/>
  <c r="AX199" i="1"/>
  <c r="AV206" i="1"/>
  <c r="L240" i="1"/>
  <c r="L241" i="1"/>
  <c r="AV232" i="1"/>
  <c r="AW293" i="1"/>
  <c r="AW295" i="1" s="1"/>
  <c r="AW296" i="1" s="1"/>
  <c r="AX265" i="1"/>
  <c r="AX273" i="1"/>
  <c r="AX281" i="1"/>
  <c r="AV287" i="1"/>
  <c r="AV294" i="1" s="1"/>
  <c r="F409" i="1"/>
  <c r="AV409" i="1" s="1"/>
  <c r="G417" i="1"/>
  <c r="G419" i="1" s="1"/>
  <c r="G420" i="1" s="1"/>
  <c r="G176" i="1"/>
  <c r="AW191" i="1"/>
  <c r="AX191" i="1" s="1"/>
  <c r="W207" i="1"/>
  <c r="F198" i="1"/>
  <c r="AV198" i="1" s="1"/>
  <c r="AX198" i="1" s="1"/>
  <c r="AW200" i="1"/>
  <c r="V225" i="1"/>
  <c r="F227" i="1"/>
  <c r="AW228" i="1"/>
  <c r="AX228" i="1" s="1"/>
  <c r="P241" i="1"/>
  <c r="P242" i="1" s="1"/>
  <c r="P243" i="1" s="1"/>
  <c r="F233" i="1"/>
  <c r="AV233" i="1" s="1"/>
  <c r="AX233" i="1" s="1"/>
  <c r="I242" i="1"/>
  <c r="I243" i="1" s="1"/>
  <c r="V245" i="1"/>
  <c r="V253" i="1" s="1"/>
  <c r="V255" i="1" s="1"/>
  <c r="V256" i="1" s="1"/>
  <c r="AX247" i="1"/>
  <c r="AX248" i="1"/>
  <c r="AJ254" i="1"/>
  <c r="R255" i="1"/>
  <c r="R256" i="1" s="1"/>
  <c r="F258" i="1"/>
  <c r="AX259" i="1"/>
  <c r="AX288" i="1"/>
  <c r="AX289" i="1"/>
  <c r="AX290" i="1"/>
  <c r="AB295" i="1"/>
  <c r="AB296" i="1" s="1"/>
  <c r="AX301" i="1"/>
  <c r="AV228" i="1"/>
  <c r="AX267" i="1"/>
  <c r="AX275" i="1"/>
  <c r="AX282" i="1"/>
  <c r="AX283" i="1"/>
  <c r="L294" i="1"/>
  <c r="L295" i="1" s="1"/>
  <c r="L296" i="1" s="1"/>
  <c r="V186" i="1"/>
  <c r="V188" i="1" s="1"/>
  <c r="AD189" i="1"/>
  <c r="AD190" i="1" s="1"/>
  <c r="AL189" i="1"/>
  <c r="AL190" i="1" s="1"/>
  <c r="AT189" i="1"/>
  <c r="AT190" i="1" s="1"/>
  <c r="AJ207" i="1"/>
  <c r="AJ209" i="1" s="1"/>
  <c r="AJ210" i="1" s="1"/>
  <c r="AW192" i="1"/>
  <c r="F194" i="1"/>
  <c r="AV194" i="1" s="1"/>
  <c r="AX194" i="1" s="1"/>
  <c r="AW196" i="1"/>
  <c r="AV200" i="1"/>
  <c r="P203" i="1"/>
  <c r="AV204" i="1"/>
  <c r="AX204" i="1" s="1"/>
  <c r="V217" i="1"/>
  <c r="AV217" i="1" s="1"/>
  <c r="AX217" i="1" s="1"/>
  <c r="F219" i="1"/>
  <c r="AW220" i="1"/>
  <c r="AX220" i="1" s="1"/>
  <c r="AV224" i="1"/>
  <c r="AX224" i="1" s="1"/>
  <c r="AX230" i="1"/>
  <c r="AF241" i="1"/>
  <c r="F235" i="1"/>
  <c r="AX238" i="1"/>
  <c r="AJ255" i="1"/>
  <c r="AJ256" i="1" s="1"/>
  <c r="W254" i="1"/>
  <c r="P293" i="1"/>
  <c r="P295" i="1" s="1"/>
  <c r="P296" i="1" s="1"/>
  <c r="F266" i="1"/>
  <c r="AV266" i="1" s="1"/>
  <c r="AX266" i="1" s="1"/>
  <c r="F274" i="1"/>
  <c r="AV274" i="1" s="1"/>
  <c r="AX274" i="1" s="1"/>
  <c r="F282" i="1"/>
  <c r="AV282" i="1" s="1"/>
  <c r="V286" i="1"/>
  <c r="AV286" i="1" s="1"/>
  <c r="AX286" i="1" s="1"/>
  <c r="P294" i="1"/>
  <c r="L303" i="1"/>
  <c r="L305" i="1" s="1"/>
  <c r="L306" i="1" s="1"/>
  <c r="AX323" i="1"/>
  <c r="F385" i="1"/>
  <c r="AV383" i="1"/>
  <c r="AV385" i="1" s="1"/>
  <c r="AQ207" i="1"/>
  <c r="AQ209" i="1" s="1"/>
  <c r="AQ210" i="1" s="1"/>
  <c r="AX201" i="1"/>
  <c r="Z209" i="1"/>
  <c r="Z210" i="1" s="1"/>
  <c r="AJ240" i="1"/>
  <c r="F215" i="1"/>
  <c r="AV215" i="1" s="1"/>
  <c r="AX215" i="1" s="1"/>
  <c r="AW216" i="1"/>
  <c r="V227" i="1"/>
  <c r="AJ241" i="1"/>
  <c r="F254" i="1"/>
  <c r="AX249" i="1"/>
  <c r="AX254" i="1" s="1"/>
  <c r="W293" i="1"/>
  <c r="AJ294" i="1"/>
  <c r="AX354" i="1"/>
  <c r="AQ365" i="1"/>
  <c r="AQ367" i="1" s="1"/>
  <c r="AQ368" i="1" s="1"/>
  <c r="AV192" i="1"/>
  <c r="AV196" i="1"/>
  <c r="AW208" i="1"/>
  <c r="AQ240" i="1"/>
  <c r="AV216" i="1"/>
  <c r="AX226" i="1"/>
  <c r="AQ241" i="1"/>
  <c r="V293" i="1"/>
  <c r="V295" i="1" s="1"/>
  <c r="V296" i="1" s="1"/>
  <c r="AX292" i="1"/>
  <c r="G207" i="1"/>
  <c r="G209" i="1" s="1"/>
  <c r="G210" i="1" s="1"/>
  <c r="F197" i="1"/>
  <c r="AV197" i="1" s="1"/>
  <c r="AX197" i="1"/>
  <c r="AW206" i="1"/>
  <c r="AX206" i="1" s="1"/>
  <c r="AL209" i="1"/>
  <c r="AL210" i="1" s="1"/>
  <c r="AW213" i="1"/>
  <c r="V219" i="1"/>
  <c r="V240" i="1" s="1"/>
  <c r="V242" i="1" s="1"/>
  <c r="V243" i="1" s="1"/>
  <c r="AW222" i="1"/>
  <c r="AX222" i="1" s="1"/>
  <c r="F225" i="1"/>
  <c r="AV225" i="1" s="1"/>
  <c r="AX225" i="1" s="1"/>
  <c r="AW232" i="1"/>
  <c r="V235" i="1"/>
  <c r="Y242" i="1"/>
  <c r="Y243" i="1" s="1"/>
  <c r="AG242" i="1"/>
  <c r="AG243" i="1" s="1"/>
  <c r="F244" i="1"/>
  <c r="AV244" i="1" s="1"/>
  <c r="AX244" i="1" s="1"/>
  <c r="F245" i="1"/>
  <c r="G253" i="1"/>
  <c r="P254" i="1"/>
  <c r="P255" i="1" s="1"/>
  <c r="P256" i="1" s="1"/>
  <c r="AX251" i="1"/>
  <c r="AX252" i="1"/>
  <c r="AP255" i="1"/>
  <c r="AP256" i="1" s="1"/>
  <c r="G254" i="1"/>
  <c r="AX257" i="1"/>
  <c r="AJ293" i="1"/>
  <c r="F260" i="1"/>
  <c r="AV260" i="1" s="1"/>
  <c r="AX260" i="1" s="1"/>
  <c r="AV261" i="1"/>
  <c r="AX261" i="1" s="1"/>
  <c r="AX263" i="1"/>
  <c r="F268" i="1"/>
  <c r="AV268" i="1" s="1"/>
  <c r="AX268" i="1" s="1"/>
  <c r="AV269" i="1"/>
  <c r="AX269" i="1" s="1"/>
  <c r="AX271" i="1"/>
  <c r="F276" i="1"/>
  <c r="AV276" i="1" s="1"/>
  <c r="AX276" i="1" s="1"/>
  <c r="AV277" i="1"/>
  <c r="AX277" i="1" s="1"/>
  <c r="AX279" i="1"/>
  <c r="F284" i="1"/>
  <c r="AV284" i="1" s="1"/>
  <c r="AX284" i="1" s="1"/>
  <c r="AV285" i="1"/>
  <c r="AX285" i="1" s="1"/>
  <c r="AF294" i="1"/>
  <c r="F292" i="1"/>
  <c r="AV292" i="1" s="1"/>
  <c r="G293" i="1"/>
  <c r="G295" i="1" s="1"/>
  <c r="G296" i="1" s="1"/>
  <c r="AX343" i="1"/>
  <c r="AX391" i="1"/>
  <c r="F205" i="1"/>
  <c r="F213" i="1"/>
  <c r="V231" i="1"/>
  <c r="V241" i="1" s="1"/>
  <c r="G241" i="1"/>
  <c r="W253" i="1"/>
  <c r="G294" i="1"/>
  <c r="L346" i="1"/>
  <c r="L348" i="1" s="1"/>
  <c r="L349" i="1" s="1"/>
  <c r="AX315" i="1"/>
  <c r="AW318" i="1"/>
  <c r="AX318" i="1" s="1"/>
  <c r="V365" i="1"/>
  <c r="V367" i="1" s="1"/>
  <c r="V368" i="1" s="1"/>
  <c r="AV352" i="1"/>
  <c r="AX352" i="1" s="1"/>
  <c r="AV380" i="1"/>
  <c r="AX397" i="1"/>
  <c r="AV416" i="1"/>
  <c r="AX416" i="1" s="1"/>
  <c r="W240" i="1"/>
  <c r="W242" i="1" s="1"/>
  <c r="W243" i="1" s="1"/>
  <c r="AW254" i="1"/>
  <c r="F298" i="1"/>
  <c r="G303" i="1"/>
  <c r="F311" i="1"/>
  <c r="AV311" i="1" s="1"/>
  <c r="AX311" i="1" s="1"/>
  <c r="F315" i="1"/>
  <c r="AV315" i="1" s="1"/>
  <c r="AX319" i="1"/>
  <c r="AW322" i="1"/>
  <c r="AX322" i="1" s="1"/>
  <c r="AX325" i="1"/>
  <c r="AW326" i="1"/>
  <c r="AX326" i="1" s="1"/>
  <c r="AW330" i="1"/>
  <c r="AW334" i="1"/>
  <c r="AX336" i="1"/>
  <c r="AW338" i="1"/>
  <c r="AW342" i="1"/>
  <c r="V350" i="1"/>
  <c r="AV353" i="1"/>
  <c r="AX353" i="1" s="1"/>
  <c r="AW355" i="1"/>
  <c r="AX355" i="1" s="1"/>
  <c r="AW359" i="1"/>
  <c r="AJ366" i="1"/>
  <c r="O386" i="1"/>
  <c r="O387" i="1" s="1"/>
  <c r="AX393" i="1"/>
  <c r="F401" i="1"/>
  <c r="AV401" i="1" s="1"/>
  <c r="G402" i="1"/>
  <c r="V294" i="1"/>
  <c r="AF293" i="1"/>
  <c r="AF295" i="1" s="1"/>
  <c r="AF296" i="1" s="1"/>
  <c r="W348" i="1"/>
  <c r="W349" i="1" s="1"/>
  <c r="AV323" i="1"/>
  <c r="AV324" i="1"/>
  <c r="AX324" i="1" s="1"/>
  <c r="AV326" i="1"/>
  <c r="AV327" i="1"/>
  <c r="AX327" i="1" s="1"/>
  <c r="AV328" i="1"/>
  <c r="AX328" i="1" s="1"/>
  <c r="AV330" i="1"/>
  <c r="AV331" i="1"/>
  <c r="AX331" i="1" s="1"/>
  <c r="AV332" i="1"/>
  <c r="AX332" i="1" s="1"/>
  <c r="AV334" i="1"/>
  <c r="AV335" i="1"/>
  <c r="AX335" i="1" s="1"/>
  <c r="AV336" i="1"/>
  <c r="AV338" i="1"/>
  <c r="AV339" i="1"/>
  <c r="AX339" i="1" s="1"/>
  <c r="AV340" i="1"/>
  <c r="AX340" i="1" s="1"/>
  <c r="AV342" i="1"/>
  <c r="AV343" i="1"/>
  <c r="AV344" i="1"/>
  <c r="AX344" i="1" s="1"/>
  <c r="AJ367" i="1"/>
  <c r="AJ368" i="1" s="1"/>
  <c r="AV355" i="1"/>
  <c r="AV356" i="1"/>
  <c r="AX356" i="1" s="1"/>
  <c r="AV357" i="1"/>
  <c r="AX357" i="1" s="1"/>
  <c r="AV359" i="1"/>
  <c r="AX362" i="1"/>
  <c r="AX363" i="1"/>
  <c r="AX366" i="1" s="1"/>
  <c r="AX369" i="1"/>
  <c r="V380" i="1"/>
  <c r="W419" i="1"/>
  <c r="W420" i="1" s="1"/>
  <c r="L203" i="1"/>
  <c r="L207" i="1" s="1"/>
  <c r="L209" i="1" s="1"/>
  <c r="L210" i="1" s="1"/>
  <c r="W294" i="1"/>
  <c r="AX300" i="1"/>
  <c r="AE305" i="1"/>
  <c r="AE306" i="1" s="1"/>
  <c r="AV325" i="1"/>
  <c r="AV329" i="1"/>
  <c r="AX329" i="1" s="1"/>
  <c r="AV333" i="1"/>
  <c r="AX333" i="1" s="1"/>
  <c r="AV341" i="1"/>
  <c r="AX341" i="1" s="1"/>
  <c r="AV345" i="1"/>
  <c r="AX345" i="1" s="1"/>
  <c r="AV354" i="1"/>
  <c r="AV358" i="1"/>
  <c r="AX358" i="1" s="1"/>
  <c r="AQ384" i="1"/>
  <c r="AQ386" i="1" s="1"/>
  <c r="AQ387" i="1" s="1"/>
  <c r="F403" i="1"/>
  <c r="AV400" i="1"/>
  <c r="AV403" i="1" s="1"/>
  <c r="W303" i="1"/>
  <c r="W305" i="1" s="1"/>
  <c r="W306" i="1" s="1"/>
  <c r="F299" i="1"/>
  <c r="AV299" i="1" s="1"/>
  <c r="AX299" i="1" s="1"/>
  <c r="AV300" i="1"/>
  <c r="G304" i="1"/>
  <c r="AX307" i="1"/>
  <c r="V313" i="1"/>
  <c r="V346" i="1" s="1"/>
  <c r="V348" i="1" s="1"/>
  <c r="V349" i="1" s="1"/>
  <c r="V317" i="1"/>
  <c r="AV317" i="1" s="1"/>
  <c r="AX317" i="1" s="1"/>
  <c r="F351" i="1"/>
  <c r="G365" i="1"/>
  <c r="F361" i="1"/>
  <c r="AV361" i="1" s="1"/>
  <c r="AX361" i="1" s="1"/>
  <c r="AV362" i="1"/>
  <c r="F364" i="1"/>
  <c r="AV364" i="1" s="1"/>
  <c r="G366" i="1"/>
  <c r="AV370" i="1"/>
  <c r="AX371" i="1"/>
  <c r="AW372" i="1"/>
  <c r="AX372" i="1" s="1"/>
  <c r="AW373" i="1"/>
  <c r="AX375" i="1"/>
  <c r="AW377" i="1"/>
  <c r="AX377" i="1" s="1"/>
  <c r="AX379" i="1"/>
  <c r="AW381" i="1"/>
  <c r="AX381" i="1" s="1"/>
  <c r="AX383" i="1"/>
  <c r="AX385" i="1" s="1"/>
  <c r="AW385" i="1"/>
  <c r="AF402" i="1"/>
  <c r="AF404" i="1" s="1"/>
  <c r="AF405" i="1" s="1"/>
  <c r="W403" i="1"/>
  <c r="V400" i="1"/>
  <c r="V403" i="1" s="1"/>
  <c r="AX406" i="1"/>
  <c r="AV302" i="1"/>
  <c r="AV304" i="1" s="1"/>
  <c r="AQ346" i="1"/>
  <c r="AQ348" i="1" s="1"/>
  <c r="AQ349" i="1" s="1"/>
  <c r="V321" i="1"/>
  <c r="AV321" i="1" s="1"/>
  <c r="AX321" i="1" s="1"/>
  <c r="AV350" i="1"/>
  <c r="AX350" i="1" s="1"/>
  <c r="AV363" i="1"/>
  <c r="AV366" i="1" s="1"/>
  <c r="AX374" i="1"/>
  <c r="AX378" i="1"/>
  <c r="AX380" i="1"/>
  <c r="AX382" i="1"/>
  <c r="AW388" i="1"/>
  <c r="AX388" i="1" s="1"/>
  <c r="V395" i="1"/>
  <c r="AV395" i="1" s="1"/>
  <c r="AX395" i="1" s="1"/>
  <c r="AQ418" i="1"/>
  <c r="AQ419" i="1" s="1"/>
  <c r="AQ420" i="1" s="1"/>
  <c r="AW414" i="1"/>
  <c r="AW298" i="1"/>
  <c r="AW302" i="1"/>
  <c r="AW351" i="1"/>
  <c r="P360" i="1"/>
  <c r="P365" i="1" s="1"/>
  <c r="P367" i="1" s="1"/>
  <c r="P368" i="1" s="1"/>
  <c r="AW364" i="1"/>
  <c r="AX364" i="1" s="1"/>
  <c r="G384" i="1"/>
  <c r="G386" i="1" s="1"/>
  <c r="G387" i="1" s="1"/>
  <c r="AI404" i="1"/>
  <c r="AI405" i="1" s="1"/>
  <c r="AQ402" i="1"/>
  <c r="AQ404" i="1" s="1"/>
  <c r="AQ405" i="1" s="1"/>
  <c r="P403" i="1"/>
  <c r="AJ417" i="1"/>
  <c r="AJ419" i="1" s="1"/>
  <c r="AJ420" i="1" s="1"/>
  <c r="V408" i="1"/>
  <c r="AV408" i="1" s="1"/>
  <c r="AX408" i="1" s="1"/>
  <c r="AX410" i="1"/>
  <c r="F414" i="1"/>
  <c r="AW431" i="1"/>
  <c r="AX431" i="1" s="1"/>
  <c r="AJ441" i="1"/>
  <c r="F337" i="1"/>
  <c r="P373" i="1"/>
  <c r="F373" i="1" s="1"/>
  <c r="AW400" i="1"/>
  <c r="AV407" i="1"/>
  <c r="AW417" i="1"/>
  <c r="F410" i="1"/>
  <c r="AV410" i="1" s="1"/>
  <c r="F423" i="1"/>
  <c r="AX457" i="1"/>
  <c r="AJ347" i="1"/>
  <c r="AV389" i="1"/>
  <c r="AX389" i="1" s="1"/>
  <c r="AW486" i="1"/>
  <c r="AJ488" i="1"/>
  <c r="F308" i="1"/>
  <c r="AJ346" i="1"/>
  <c r="AF366" i="1"/>
  <c r="AF367" i="1" s="1"/>
  <c r="AF368" i="1" s="1"/>
  <c r="V392" i="1"/>
  <c r="AV392" i="1" s="1"/>
  <c r="L417" i="1"/>
  <c r="L419" i="1" s="1"/>
  <c r="L420" i="1" s="1"/>
  <c r="AX412" i="1"/>
  <c r="V430" i="1"/>
  <c r="O429" i="1"/>
  <c r="O430" i="1" s="1"/>
  <c r="S429" i="1"/>
  <c r="S430" i="1" s="1"/>
  <c r="AJ385" i="1"/>
  <c r="AJ386" i="1" s="1"/>
  <c r="AJ387" i="1" s="1"/>
  <c r="G403" i="1"/>
  <c r="P417" i="1"/>
  <c r="P419" i="1" s="1"/>
  <c r="P420" i="1" s="1"/>
  <c r="V418" i="1"/>
  <c r="W418" i="1"/>
  <c r="P428" i="1"/>
  <c r="F426" i="1"/>
  <c r="AY429" i="1"/>
  <c r="AY430" i="1" s="1"/>
  <c r="AX450" i="1"/>
  <c r="P459" i="1"/>
  <c r="P460" i="1" s="1"/>
  <c r="P461" i="1" s="1"/>
  <c r="F454" i="1"/>
  <c r="J460" i="1"/>
  <c r="J461" i="1" s="1"/>
  <c r="V337" i="1"/>
  <c r="V347" i="1" s="1"/>
  <c r="AW370" i="1"/>
  <c r="P402" i="1"/>
  <c r="P404" i="1" s="1"/>
  <c r="P405" i="1" s="1"/>
  <c r="AW392" i="1"/>
  <c r="W402" i="1"/>
  <c r="W404" i="1" s="1"/>
  <c r="W405" i="1" s="1"/>
  <c r="AN404" i="1"/>
  <c r="AN405" i="1" s="1"/>
  <c r="V407" i="1"/>
  <c r="AW409" i="1"/>
  <c r="AX409" i="1" s="1"/>
  <c r="AE419" i="1"/>
  <c r="AE420" i="1" s="1"/>
  <c r="AF429" i="1"/>
  <c r="AF430" i="1" s="1"/>
  <c r="J429" i="1"/>
  <c r="J430" i="1" s="1"/>
  <c r="F390" i="1"/>
  <c r="AV390" i="1" s="1"/>
  <c r="AX390" i="1" s="1"/>
  <c r="F394" i="1"/>
  <c r="AV394" i="1" s="1"/>
  <c r="AX394" i="1" s="1"/>
  <c r="AX401" i="1"/>
  <c r="AY404" i="1"/>
  <c r="AY405" i="1" s="1"/>
  <c r="F417" i="1"/>
  <c r="AJ427" i="1"/>
  <c r="AJ429" i="1" s="1"/>
  <c r="AJ430" i="1" s="1"/>
  <c r="AW422" i="1"/>
  <c r="AV446" i="1"/>
  <c r="AX446" i="1" s="1"/>
  <c r="W427" i="1"/>
  <c r="W429" i="1" s="1"/>
  <c r="W430" i="1" s="1"/>
  <c r="AL429" i="1"/>
  <c r="AL430" i="1" s="1"/>
  <c r="AT429" i="1"/>
  <c r="AT430" i="1" s="1"/>
  <c r="L432" i="1"/>
  <c r="F442" i="1"/>
  <c r="AV442" i="1" s="1"/>
  <c r="AX442" i="1" s="1"/>
  <c r="AX447" i="1"/>
  <c r="AV451" i="1"/>
  <c r="AX451" i="1" s="1"/>
  <c r="V459" i="1"/>
  <c r="AV456" i="1"/>
  <c r="AX456" i="1" s="1"/>
  <c r="AV457" i="1"/>
  <c r="AV462" i="1"/>
  <c r="AW469" i="1"/>
  <c r="V434" i="1"/>
  <c r="F436" i="1"/>
  <c r="AV436" i="1" s="1"/>
  <c r="AX436" i="1"/>
  <c r="AW437" i="1"/>
  <c r="AX437" i="1" s="1"/>
  <c r="F447" i="1"/>
  <c r="AV447" i="1" s="1"/>
  <c r="AW448" i="1"/>
  <c r="AX448" i="1" s="1"/>
  <c r="AV455" i="1"/>
  <c r="AQ471" i="1"/>
  <c r="AQ472" i="1" s="1"/>
  <c r="AX477" i="1"/>
  <c r="L471" i="1"/>
  <c r="L472" i="1" s="1"/>
  <c r="V432" i="1"/>
  <c r="W438" i="1"/>
  <c r="W440" i="1" s="1"/>
  <c r="W441" i="1" s="1"/>
  <c r="AV433" i="1"/>
  <c r="AX433" i="1" s="1"/>
  <c r="L458" i="1"/>
  <c r="L460" i="1" s="1"/>
  <c r="L461" i="1" s="1"/>
  <c r="AV444" i="1"/>
  <c r="AX444" i="1" s="1"/>
  <c r="AX453" i="1"/>
  <c r="G427" i="1"/>
  <c r="G429" i="1" s="1"/>
  <c r="G430" i="1" s="1"/>
  <c r="AF438" i="1"/>
  <c r="AF440" i="1" s="1"/>
  <c r="AF441" i="1" s="1"/>
  <c r="AX449" i="1"/>
  <c r="AQ459" i="1"/>
  <c r="AQ460" i="1" s="1"/>
  <c r="AQ461" i="1" s="1"/>
  <c r="AW454" i="1"/>
  <c r="F468" i="1"/>
  <c r="G470" i="1"/>
  <c r="L427" i="1"/>
  <c r="L429" i="1" s="1"/>
  <c r="L430" i="1" s="1"/>
  <c r="AH429" i="1"/>
  <c r="AH430" i="1" s="1"/>
  <c r="W458" i="1"/>
  <c r="W460" i="1" s="1"/>
  <c r="W461" i="1" s="1"/>
  <c r="V443" i="1"/>
  <c r="V458" i="1" s="1"/>
  <c r="V460" i="1" s="1"/>
  <c r="V461" i="1" s="1"/>
  <c r="AX445" i="1"/>
  <c r="AX455" i="1"/>
  <c r="U516" i="1"/>
  <c r="U518" i="1" s="1"/>
  <c r="U519" i="1" s="1"/>
  <c r="P496" i="1"/>
  <c r="P427" i="1"/>
  <c r="P429" i="1" s="1"/>
  <c r="P430" i="1" s="1"/>
  <c r="Z429" i="1"/>
  <c r="Z430" i="1" s="1"/>
  <c r="AQ438" i="1"/>
  <c r="AQ440" i="1" s="1"/>
  <c r="AQ441" i="1" s="1"/>
  <c r="F434" i="1"/>
  <c r="AV434" i="1" s="1"/>
  <c r="AX434" i="1" s="1"/>
  <c r="AW435" i="1"/>
  <c r="AX435" i="1" s="1"/>
  <c r="AF458" i="1"/>
  <c r="AF460" i="1" s="1"/>
  <c r="AF461" i="1" s="1"/>
  <c r="V453" i="1"/>
  <c r="AV453" i="1" s="1"/>
  <c r="L459" i="1"/>
  <c r="AX462" i="1"/>
  <c r="AJ469" i="1"/>
  <c r="AJ471" i="1" s="1"/>
  <c r="AJ472" i="1" s="1"/>
  <c r="AF487" i="1"/>
  <c r="AF489" i="1" s="1"/>
  <c r="AF490" i="1" s="1"/>
  <c r="G438" i="1"/>
  <c r="G440" i="1" s="1"/>
  <c r="G441" i="1" s="1"/>
  <c r="AB460" i="1"/>
  <c r="AB461" i="1" s="1"/>
  <c r="G459" i="1"/>
  <c r="AW470" i="1"/>
  <c r="W487" i="1"/>
  <c r="W489" i="1" s="1"/>
  <c r="W490" i="1" s="1"/>
  <c r="AX478" i="1"/>
  <c r="AX479" i="1"/>
  <c r="AJ516" i="1"/>
  <c r="AW492" i="1"/>
  <c r="AF459" i="1"/>
  <c r="U469" i="1"/>
  <c r="U471" i="1" s="1"/>
  <c r="U472" i="1" s="1"/>
  <c r="AW466" i="1"/>
  <c r="Z471" i="1"/>
  <c r="Z472" i="1" s="1"/>
  <c r="F473" i="1"/>
  <c r="AV473" i="1" s="1"/>
  <c r="AX473" i="1" s="1"/>
  <c r="F477" i="1"/>
  <c r="AV477" i="1" s="1"/>
  <c r="G458" i="1"/>
  <c r="G460" i="1" s="1"/>
  <c r="G461" i="1" s="1"/>
  <c r="F463" i="1"/>
  <c r="G469" i="1"/>
  <c r="AV465" i="1"/>
  <c r="AX465" i="1" s="1"/>
  <c r="AR471" i="1"/>
  <c r="AR472" i="1" s="1"/>
  <c r="AJ487" i="1"/>
  <c r="AJ489" i="1" s="1"/>
  <c r="AJ490" i="1" s="1"/>
  <c r="AW474" i="1"/>
  <c r="AF538" i="1"/>
  <c r="AF540" i="1" s="1"/>
  <c r="AF541" i="1" s="1"/>
  <c r="V521" i="1"/>
  <c r="V538" i="1" s="1"/>
  <c r="V540" i="1" s="1"/>
  <c r="V541" i="1" s="1"/>
  <c r="AX475" i="1"/>
  <c r="AX482" i="1"/>
  <c r="AX483" i="1"/>
  <c r="L516" i="1"/>
  <c r="L518" i="1" s="1"/>
  <c r="L519" i="1" s="1"/>
  <c r="F492" i="1"/>
  <c r="AX496" i="1"/>
  <c r="AI518" i="1"/>
  <c r="AI519" i="1" s="1"/>
  <c r="O460" i="1"/>
  <c r="O461" i="1" s="1"/>
  <c r="P469" i="1"/>
  <c r="P471" i="1" s="1"/>
  <c r="P472" i="1" s="1"/>
  <c r="F466" i="1"/>
  <c r="AV466" i="1" s="1"/>
  <c r="G487" i="1"/>
  <c r="G489" i="1" s="1"/>
  <c r="G490" i="1" s="1"/>
  <c r="AV493" i="1"/>
  <c r="AX493" i="1" s="1"/>
  <c r="AV505" i="1"/>
  <c r="AX505" i="1" s="1"/>
  <c r="Y460" i="1"/>
  <c r="Y461" i="1" s="1"/>
  <c r="AG460" i="1"/>
  <c r="AG461" i="1" s="1"/>
  <c r="AO460" i="1"/>
  <c r="AO461" i="1" s="1"/>
  <c r="AM471" i="1"/>
  <c r="AM472" i="1" s="1"/>
  <c r="AU471" i="1"/>
  <c r="AU472" i="1" s="1"/>
  <c r="L487" i="1"/>
  <c r="L489" i="1" s="1"/>
  <c r="L490" i="1" s="1"/>
  <c r="AQ487" i="1"/>
  <c r="AQ489" i="1" s="1"/>
  <c r="AQ490" i="1" s="1"/>
  <c r="AW476" i="1"/>
  <c r="AX476" i="1" s="1"/>
  <c r="AV481" i="1"/>
  <c r="AX481" i="1" s="1"/>
  <c r="AT489" i="1"/>
  <c r="AT490" i="1" s="1"/>
  <c r="AQ516" i="1"/>
  <c r="AQ518" i="1" s="1"/>
  <c r="AQ519" i="1" s="1"/>
  <c r="AX501" i="1"/>
  <c r="AX514" i="1"/>
  <c r="AJ538" i="1"/>
  <c r="AJ540" i="1" s="1"/>
  <c r="AJ541" i="1" s="1"/>
  <c r="AW521" i="1"/>
  <c r="AX526" i="1"/>
  <c r="AX531" i="1"/>
  <c r="AW557" i="1"/>
  <c r="AJ567" i="1"/>
  <c r="AJ569" i="1" s="1"/>
  <c r="AJ570" i="1" s="1"/>
  <c r="AW566" i="1"/>
  <c r="AX566" i="1" s="1"/>
  <c r="AQ568" i="1"/>
  <c r="AU489" i="1"/>
  <c r="AU490" i="1" s="1"/>
  <c r="G516" i="1"/>
  <c r="G518" i="1" s="1"/>
  <c r="G519" i="1" s="1"/>
  <c r="AW498" i="1"/>
  <c r="AX498" i="1" s="1"/>
  <c r="AV502" i="1"/>
  <c r="AX502" i="1" s="1"/>
  <c r="V509" i="1"/>
  <c r="AW511" i="1"/>
  <c r="AX511" i="1" s="1"/>
  <c r="N518" i="1"/>
  <c r="N519" i="1" s="1"/>
  <c r="G517" i="1"/>
  <c r="AQ538" i="1"/>
  <c r="AQ540" i="1" s="1"/>
  <c r="AQ541" i="1" s="1"/>
  <c r="AV530" i="1"/>
  <c r="AX530" i="1" s="1"/>
  <c r="F568" i="1"/>
  <c r="AV565" i="1"/>
  <c r="AV568" i="1" s="1"/>
  <c r="F474" i="1"/>
  <c r="F486" i="1"/>
  <c r="P516" i="1"/>
  <c r="P518" i="1" s="1"/>
  <c r="P519" i="1" s="1"/>
  <c r="AX503" i="1"/>
  <c r="AX522" i="1"/>
  <c r="AV537" i="1"/>
  <c r="AA540" i="1"/>
  <c r="AA541" i="1" s="1"/>
  <c r="J489" i="1"/>
  <c r="J490" i="1" s="1"/>
  <c r="R489" i="1"/>
  <c r="R490" i="1" s="1"/>
  <c r="Z489" i="1"/>
  <c r="Z490" i="1" s="1"/>
  <c r="AH489" i="1"/>
  <c r="AH490" i="1" s="1"/>
  <c r="AP489" i="1"/>
  <c r="AP490" i="1" s="1"/>
  <c r="AX499" i="1"/>
  <c r="F503" i="1"/>
  <c r="AV503" i="1" s="1"/>
  <c r="AW504" i="1"/>
  <c r="AX504" i="1" s="1"/>
  <c r="AV508" i="1"/>
  <c r="AX508" i="1" s="1"/>
  <c r="V532" i="1"/>
  <c r="AV544" i="1"/>
  <c r="AW545" i="1"/>
  <c r="AX545" i="1" s="1"/>
  <c r="AX560" i="1"/>
  <c r="AX491" i="1"/>
  <c r="W516" i="1"/>
  <c r="W518" i="1" s="1"/>
  <c r="W519" i="1" s="1"/>
  <c r="F496" i="1"/>
  <c r="AV496" i="1" s="1"/>
  <c r="AV499" i="1"/>
  <c r="AV512" i="1"/>
  <c r="AX512" i="1" s="1"/>
  <c r="AJ517" i="1"/>
  <c r="AW513" i="1"/>
  <c r="P538" i="1"/>
  <c r="P540" i="1" s="1"/>
  <c r="P541" i="1" s="1"/>
  <c r="F521" i="1"/>
  <c r="AV528" i="1"/>
  <c r="AX528" i="1" s="1"/>
  <c r="S540" i="1"/>
  <c r="S541" i="1" s="1"/>
  <c r="AF516" i="1"/>
  <c r="AF518" i="1" s="1"/>
  <c r="AF519" i="1" s="1"/>
  <c r="AW494" i="1"/>
  <c r="AX494" i="1" s="1"/>
  <c r="AW497" i="1"/>
  <c r="AX497" i="1" s="1"/>
  <c r="AV500" i="1"/>
  <c r="AX500" i="1" s="1"/>
  <c r="V507" i="1"/>
  <c r="AV507" i="1" s="1"/>
  <c r="AX507" i="1" s="1"/>
  <c r="F509" i="1"/>
  <c r="AV509" i="1" s="1"/>
  <c r="AX509" i="1" s="1"/>
  <c r="AW510" i="1"/>
  <c r="AX510" i="1" s="1"/>
  <c r="AV513" i="1"/>
  <c r="AV517" i="1" s="1"/>
  <c r="V552" i="1"/>
  <c r="V554" i="1" s="1"/>
  <c r="V555" i="1" s="1"/>
  <c r="V539" i="1"/>
  <c r="AX535" i="1"/>
  <c r="AF552" i="1"/>
  <c r="AF554" i="1" s="1"/>
  <c r="AF555" i="1" s="1"/>
  <c r="AX546" i="1"/>
  <c r="F551" i="1"/>
  <c r="P553" i="1"/>
  <c r="AT554" i="1"/>
  <c r="AT555" i="1" s="1"/>
  <c r="G538" i="1"/>
  <c r="G540" i="1" s="1"/>
  <c r="G541" i="1" s="1"/>
  <c r="K540" i="1"/>
  <c r="K541" i="1" s="1"/>
  <c r="AX542" i="1"/>
  <c r="AJ552" i="1"/>
  <c r="V544" i="1"/>
  <c r="AL554" i="1"/>
  <c r="AL555" i="1" s="1"/>
  <c r="AX562" i="1"/>
  <c r="S569" i="1"/>
  <c r="S570" i="1" s="1"/>
  <c r="AV581" i="1"/>
  <c r="AX581" i="1" s="1"/>
  <c r="L538" i="1"/>
  <c r="L540" i="1" s="1"/>
  <c r="L541" i="1" s="1"/>
  <c r="AF539" i="1"/>
  <c r="AW537" i="1"/>
  <c r="AX537" i="1" s="1"/>
  <c r="AQ552" i="1"/>
  <c r="AQ554" i="1" s="1"/>
  <c r="AQ555" i="1" s="1"/>
  <c r="AV556" i="1"/>
  <c r="AX556" i="1" s="1"/>
  <c r="G567" i="1"/>
  <c r="G569" i="1" s="1"/>
  <c r="G570" i="1" s="1"/>
  <c r="AX558" i="1"/>
  <c r="AV561" i="1"/>
  <c r="AX561" i="1" s="1"/>
  <c r="V565" i="1"/>
  <c r="V568" i="1" s="1"/>
  <c r="U594" i="1"/>
  <c r="U596" i="1" s="1"/>
  <c r="U597" i="1" s="1"/>
  <c r="P572" i="1"/>
  <c r="V602" i="1"/>
  <c r="AW539" i="1"/>
  <c r="AX533" i="1"/>
  <c r="AX539" i="1" s="1"/>
  <c r="AV548" i="1"/>
  <c r="AX548" i="1" s="1"/>
  <c r="L567" i="1"/>
  <c r="L569" i="1" s="1"/>
  <c r="L570" i="1" s="1"/>
  <c r="AV563" i="1"/>
  <c r="AX563" i="1" s="1"/>
  <c r="AX564" i="1"/>
  <c r="AX618" i="1"/>
  <c r="AV532" i="1"/>
  <c r="AX532" i="1" s="1"/>
  <c r="F539" i="1"/>
  <c r="AV536" i="1"/>
  <c r="AX536" i="1" s="1"/>
  <c r="L552" i="1"/>
  <c r="L554" i="1" s="1"/>
  <c r="L555" i="1" s="1"/>
  <c r="P567" i="1"/>
  <c r="P569" i="1" s="1"/>
  <c r="P570" i="1" s="1"/>
  <c r="AV564" i="1"/>
  <c r="AW568" i="1"/>
  <c r="AX565" i="1"/>
  <c r="AX568" i="1" s="1"/>
  <c r="AV599" i="1"/>
  <c r="F610" i="1"/>
  <c r="W538" i="1"/>
  <c r="W540" i="1" s="1"/>
  <c r="W541" i="1" s="1"/>
  <c r="AV533" i="1"/>
  <c r="AV539" i="1" s="1"/>
  <c r="F543" i="1"/>
  <c r="P552" i="1"/>
  <c r="AX544" i="1"/>
  <c r="F550" i="1"/>
  <c r="AV550" i="1" s="1"/>
  <c r="AX550" i="1"/>
  <c r="N554" i="1"/>
  <c r="N555" i="1" s="1"/>
  <c r="V557" i="1"/>
  <c r="V567" i="1" s="1"/>
  <c r="V569" i="1" s="1"/>
  <c r="V570" i="1" s="1"/>
  <c r="F559" i="1"/>
  <c r="AV559" i="1" s="1"/>
  <c r="AX559" i="1" s="1"/>
  <c r="V561" i="1"/>
  <c r="AQ567" i="1"/>
  <c r="AQ569" i="1" s="1"/>
  <c r="AQ570" i="1" s="1"/>
  <c r="AF594" i="1"/>
  <c r="AF596" i="1" s="1"/>
  <c r="AF597" i="1" s="1"/>
  <c r="V577" i="1"/>
  <c r="V585" i="1"/>
  <c r="AV585" i="1" s="1"/>
  <c r="AX585" i="1" s="1"/>
  <c r="F557" i="1"/>
  <c r="AR569" i="1"/>
  <c r="AR570" i="1" s="1"/>
  <c r="AZ569" i="1"/>
  <c r="AZ570" i="1" s="1"/>
  <c r="V572" i="1"/>
  <c r="F575" i="1"/>
  <c r="AV575" i="1" s="1"/>
  <c r="AX575" i="1"/>
  <c r="AV589" i="1"/>
  <c r="AX589" i="1" s="1"/>
  <c r="F600" i="1"/>
  <c r="AV600" i="1" s="1"/>
  <c r="AX600" i="1"/>
  <c r="AW603" i="1"/>
  <c r="AX603" i="1" s="1"/>
  <c r="V606" i="1"/>
  <c r="AV606" i="1" s="1"/>
  <c r="AX606" i="1" s="1"/>
  <c r="AM612" i="1"/>
  <c r="AM613" i="1" s="1"/>
  <c r="V625" i="1"/>
  <c r="V627" i="1" s="1"/>
  <c r="V628" i="1" s="1"/>
  <c r="AX631" i="1"/>
  <c r="AW578" i="1"/>
  <c r="V581" i="1"/>
  <c r="AW586" i="1"/>
  <c r="AV590" i="1"/>
  <c r="AX590" i="1" s="1"/>
  <c r="F591" i="1"/>
  <c r="AV591" i="1" s="1"/>
  <c r="AX591" i="1" s="1"/>
  <c r="AJ625" i="1"/>
  <c r="AJ627" i="1" s="1"/>
  <c r="AJ628" i="1" s="1"/>
  <c r="W595" i="1"/>
  <c r="W596" i="1" s="1"/>
  <c r="W597" i="1" s="1"/>
  <c r="V593" i="1"/>
  <c r="V595" i="1" s="1"/>
  <c r="AV602" i="1"/>
  <c r="AX602" i="1" s="1"/>
  <c r="AV603" i="1"/>
  <c r="AX604" i="1"/>
  <c r="AE612" i="1"/>
  <c r="AE613" i="1" s="1"/>
  <c r="AW625" i="1"/>
  <c r="AX615" i="1"/>
  <c r="W567" i="1"/>
  <c r="W569" i="1" s="1"/>
  <c r="W570" i="1" s="1"/>
  <c r="AJ594" i="1"/>
  <c r="AJ596" i="1" s="1"/>
  <c r="AJ597" i="1" s="1"/>
  <c r="AV577" i="1"/>
  <c r="AX577" i="1" s="1"/>
  <c r="AV578" i="1"/>
  <c r="AX579" i="1"/>
  <c r="AV586" i="1"/>
  <c r="AN596" i="1"/>
  <c r="AN597" i="1" s="1"/>
  <c r="AV605" i="1"/>
  <c r="AX605" i="1" s="1"/>
  <c r="AX609" i="1"/>
  <c r="AJ553" i="1"/>
  <c r="AN569" i="1"/>
  <c r="AN570" i="1" s="1"/>
  <c r="AQ594" i="1"/>
  <c r="AQ596" i="1" s="1"/>
  <c r="AQ597" i="1" s="1"/>
  <c r="F580" i="1"/>
  <c r="AV580" i="1" s="1"/>
  <c r="AX580" i="1" s="1"/>
  <c r="AW582" i="1"/>
  <c r="AX582" i="1" s="1"/>
  <c r="AX587" i="1"/>
  <c r="V589" i="1"/>
  <c r="F592" i="1"/>
  <c r="AV592" i="1" s="1"/>
  <c r="AX592" i="1" s="1"/>
  <c r="AW595" i="1"/>
  <c r="X596" i="1"/>
  <c r="X597" i="1" s="1"/>
  <c r="AV607" i="1"/>
  <c r="AX607" i="1" s="1"/>
  <c r="F608" i="1"/>
  <c r="AW611" i="1"/>
  <c r="O612" i="1"/>
  <c r="O613" i="1" s="1"/>
  <c r="AW678" i="1"/>
  <c r="AW543" i="1"/>
  <c r="AX573" i="1"/>
  <c r="AX598" i="1"/>
  <c r="AJ612" i="1"/>
  <c r="AJ613" i="1" s="1"/>
  <c r="W612" i="1"/>
  <c r="W613" i="1" s="1"/>
  <c r="AV614" i="1"/>
  <c r="AX614" i="1" s="1"/>
  <c r="AW572" i="1"/>
  <c r="AF625" i="1"/>
  <c r="AF627" i="1" s="1"/>
  <c r="AF628" i="1" s="1"/>
  <c r="F638" i="1"/>
  <c r="AV638" i="1" s="1"/>
  <c r="AX638" i="1" s="1"/>
  <c r="AX641" i="1"/>
  <c r="AV654" i="1"/>
  <c r="AX654" i="1" s="1"/>
  <c r="F655" i="1"/>
  <c r="AV655" i="1" s="1"/>
  <c r="AX655" i="1" s="1"/>
  <c r="AV615" i="1"/>
  <c r="AX617" i="1"/>
  <c r="AF659" i="1"/>
  <c r="AF661" i="1" s="1"/>
  <c r="AF662" i="1" s="1"/>
  <c r="AX672" i="1"/>
  <c r="AW599" i="1"/>
  <c r="G625" i="1"/>
  <c r="G627" i="1" s="1"/>
  <c r="G628" i="1" s="1"/>
  <c r="AV621" i="1"/>
  <c r="AX621" i="1"/>
  <c r="AC627" i="1"/>
  <c r="AC628" i="1" s="1"/>
  <c r="AV618" i="1"/>
  <c r="AX622" i="1"/>
  <c r="U627" i="1"/>
  <c r="U628" i="1" s="1"/>
  <c r="AM627" i="1"/>
  <c r="AM628" i="1" s="1"/>
  <c r="F631" i="1"/>
  <c r="AV631" i="1" s="1"/>
  <c r="AV633" i="1"/>
  <c r="AX633" i="1" s="1"/>
  <c r="AX634" i="1"/>
  <c r="AJ595" i="1"/>
  <c r="AV622" i="1"/>
  <c r="F623" i="1"/>
  <c r="AW623" i="1"/>
  <c r="M627" i="1"/>
  <c r="M628" i="1" s="1"/>
  <c r="AE627" i="1"/>
  <c r="AE628" i="1" s="1"/>
  <c r="AV635" i="1"/>
  <c r="AX635" i="1" s="1"/>
  <c r="AX636" i="1"/>
  <c r="AX624" i="1"/>
  <c r="P659" i="1"/>
  <c r="P661" i="1" s="1"/>
  <c r="P662" i="1" s="1"/>
  <c r="AX651" i="1"/>
  <c r="W625" i="1"/>
  <c r="W627" i="1" s="1"/>
  <c r="W628" i="1" s="1"/>
  <c r="AX616" i="1"/>
  <c r="AX619" i="1"/>
  <c r="AV624" i="1"/>
  <c r="F625" i="1"/>
  <c r="W659" i="1"/>
  <c r="W661" i="1" s="1"/>
  <c r="W662" i="1" s="1"/>
  <c r="V630" i="1"/>
  <c r="V659" i="1" s="1"/>
  <c r="V661" i="1" s="1"/>
  <c r="V662" i="1" s="1"/>
  <c r="AV637" i="1"/>
  <c r="AX637" i="1" s="1"/>
  <c r="F639" i="1"/>
  <c r="AV639" i="1" s="1"/>
  <c r="AX639" i="1" s="1"/>
  <c r="AV640" i="1"/>
  <c r="AX640" i="1" s="1"/>
  <c r="AX643" i="1"/>
  <c r="AX645" i="1"/>
  <c r="AX646" i="1"/>
  <c r="AX647" i="1"/>
  <c r="AX657" i="1"/>
  <c r="AW658" i="1"/>
  <c r="AJ660" i="1"/>
  <c r="AQ677" i="1"/>
  <c r="AQ679" i="1" s="1"/>
  <c r="AQ680" i="1" s="1"/>
  <c r="AW649" i="1"/>
  <c r="AX649" i="1" s="1"/>
  <c r="V652" i="1"/>
  <c r="AW656" i="1"/>
  <c r="AX656" i="1" s="1"/>
  <c r="N661" i="1"/>
  <c r="N662" i="1" s="1"/>
  <c r="AG661" i="1"/>
  <c r="AG662" i="1" s="1"/>
  <c r="AJ659" i="1"/>
  <c r="AJ661" i="1" s="1"/>
  <c r="AJ662" i="1" s="1"/>
  <c r="G677" i="1"/>
  <c r="G679" i="1" s="1"/>
  <c r="G680" i="1" s="1"/>
  <c r="F664" i="1"/>
  <c r="AX671" i="1"/>
  <c r="AQ659" i="1"/>
  <c r="AQ661" i="1" s="1"/>
  <c r="AQ662" i="1" s="1"/>
  <c r="T659" i="1"/>
  <c r="T661" i="1" s="1"/>
  <c r="T662" i="1" s="1"/>
  <c r="V655" i="1"/>
  <c r="AX667" i="1"/>
  <c r="F671" i="1"/>
  <c r="AV671" i="1" s="1"/>
  <c r="AS679" i="1"/>
  <c r="AS680" i="1" s="1"/>
  <c r="G659" i="1"/>
  <c r="G661" i="1" s="1"/>
  <c r="G662" i="1" s="1"/>
  <c r="P631" i="1"/>
  <c r="U660" i="1"/>
  <c r="U661" i="1" s="1"/>
  <c r="U662" i="1" s="1"/>
  <c r="P658" i="1"/>
  <c r="P660" i="1" s="1"/>
  <c r="AT661" i="1"/>
  <c r="AT662" i="1" s="1"/>
  <c r="AW665" i="1"/>
  <c r="AX665" i="1" s="1"/>
  <c r="L671" i="1"/>
  <c r="L677" i="1" s="1"/>
  <c r="L679" i="1" s="1"/>
  <c r="L680" i="1" s="1"/>
  <c r="F674" i="1"/>
  <c r="AW675" i="1"/>
  <c r="AX675" i="1" s="1"/>
  <c r="AC679" i="1"/>
  <c r="AC680" i="1" s="1"/>
  <c r="L659" i="1"/>
  <c r="L661" i="1" s="1"/>
  <c r="L662" i="1" s="1"/>
  <c r="AW630" i="1"/>
  <c r="AL661" i="1"/>
  <c r="AL662" i="1" s="1"/>
  <c r="W677" i="1"/>
  <c r="W679" i="1" s="1"/>
  <c r="W680" i="1" s="1"/>
  <c r="V666" i="1"/>
  <c r="AV666" i="1" s="1"/>
  <c r="AX666" i="1" s="1"/>
  <c r="P669" i="1"/>
  <c r="F669" i="1" s="1"/>
  <c r="AV669" i="1" s="1"/>
  <c r="AX669" i="1" s="1"/>
  <c r="AW670" i="1"/>
  <c r="AX670" i="1" s="1"/>
  <c r="F652" i="1"/>
  <c r="AV652" i="1" s="1"/>
  <c r="AX652" i="1" s="1"/>
  <c r="AD661" i="1"/>
  <c r="AD662" i="1" s="1"/>
  <c r="AZ690" i="1"/>
  <c r="F650" i="1"/>
  <c r="AV650" i="1" s="1"/>
  <c r="AX650" i="1" s="1"/>
  <c r="AW653" i="1"/>
  <c r="AX653" i="1" s="1"/>
  <c r="V654" i="1"/>
  <c r="F670" i="1"/>
  <c r="AV670" i="1" s="1"/>
  <c r="F672" i="1"/>
  <c r="AV672" i="1" s="1"/>
  <c r="AW673" i="1"/>
  <c r="AX673" i="1" s="1"/>
  <c r="V674" i="1"/>
  <c r="V664" i="1"/>
  <c r="F676" i="1"/>
  <c r="V676" i="1"/>
  <c r="V678" i="1" s="1"/>
  <c r="AV373" i="1" l="1"/>
  <c r="F384" i="1"/>
  <c r="F386" i="1" s="1"/>
  <c r="F387" i="1" s="1"/>
  <c r="AV298" i="1"/>
  <c r="AV303" i="1" s="1"/>
  <c r="AV305" i="1" s="1"/>
  <c r="AV306" i="1" s="1"/>
  <c r="F303" i="1"/>
  <c r="F305" i="1" s="1"/>
  <c r="F306" i="1" s="1"/>
  <c r="AV245" i="1"/>
  <c r="F253" i="1"/>
  <c r="F255" i="1" s="1"/>
  <c r="F256" i="1" s="1"/>
  <c r="AJ684" i="1"/>
  <c r="T686" i="1"/>
  <c r="T687" i="1" s="1"/>
  <c r="AW626" i="1"/>
  <c r="AV610" i="1"/>
  <c r="AX513" i="1"/>
  <c r="AX517" i="1" s="1"/>
  <c r="AW517" i="1"/>
  <c r="AV492" i="1"/>
  <c r="AV516" i="1" s="1"/>
  <c r="AV518" i="1" s="1"/>
  <c r="AV519" i="1" s="1"/>
  <c r="F516" i="1"/>
  <c r="F518" i="1" s="1"/>
  <c r="F519" i="1" s="1"/>
  <c r="AJ518" i="1"/>
  <c r="AJ519" i="1" s="1"/>
  <c r="F470" i="1"/>
  <c r="AV468" i="1"/>
  <c r="AV417" i="1"/>
  <c r="AV419" i="1" s="1"/>
  <c r="AV420" i="1" s="1"/>
  <c r="AX407" i="1"/>
  <c r="AX417" i="1" s="1"/>
  <c r="AX419" i="1" s="1"/>
  <c r="AX420" i="1" s="1"/>
  <c r="F418" i="1"/>
  <c r="AV414" i="1"/>
  <c r="AV418" i="1" s="1"/>
  <c r="AW366" i="1"/>
  <c r="AW240" i="1"/>
  <c r="AV313" i="1"/>
  <c r="AX313" i="1" s="1"/>
  <c r="AV219" i="1"/>
  <c r="AX219" i="1" s="1"/>
  <c r="F293" i="1"/>
  <c r="F295" i="1" s="1"/>
  <c r="F296" i="1" s="1"/>
  <c r="AV258" i="1"/>
  <c r="F294" i="1"/>
  <c r="AW153" i="1"/>
  <c r="AW155" i="1" s="1"/>
  <c r="AW156" i="1" s="1"/>
  <c r="AV152" i="1"/>
  <c r="F154" i="1"/>
  <c r="AV187" i="1"/>
  <c r="AX43" i="1"/>
  <c r="AD686" i="1"/>
  <c r="AD687" i="1" s="1"/>
  <c r="AD34" i="1"/>
  <c r="AK686" i="1"/>
  <c r="AK687" i="1" s="1"/>
  <c r="AK34" i="1"/>
  <c r="J686" i="1"/>
  <c r="J687" i="1" s="1"/>
  <c r="AV98" i="1"/>
  <c r="F110" i="1"/>
  <c r="AH686" i="1"/>
  <c r="AH687" i="1" s="1"/>
  <c r="AI686" i="1"/>
  <c r="AI687" i="1" s="1"/>
  <c r="AI34" i="1"/>
  <c r="AW110" i="1"/>
  <c r="AX8" i="1"/>
  <c r="AX31" i="1" s="1"/>
  <c r="AW31" i="1"/>
  <c r="AV90" i="1"/>
  <c r="AX90" i="1" s="1"/>
  <c r="X686" i="1"/>
  <c r="X687" i="1" s="1"/>
  <c r="X34" i="1"/>
  <c r="U684" i="1"/>
  <c r="I686" i="1"/>
  <c r="I687" i="1" s="1"/>
  <c r="F567" i="1"/>
  <c r="F569" i="1" s="1"/>
  <c r="F570" i="1" s="1"/>
  <c r="AV557" i="1"/>
  <c r="AV567" i="1" s="1"/>
  <c r="AV569" i="1" s="1"/>
  <c r="AV570" i="1" s="1"/>
  <c r="AV463" i="1"/>
  <c r="F469" i="1"/>
  <c r="F471" i="1" s="1"/>
  <c r="F472" i="1" s="1"/>
  <c r="AV351" i="1"/>
  <c r="AX192" i="1"/>
  <c r="AW207" i="1"/>
  <c r="AW209" i="1" s="1"/>
  <c r="AW210" i="1" s="1"/>
  <c r="AW111" i="1"/>
  <c r="AL686" i="1"/>
  <c r="AL687" i="1" s="1"/>
  <c r="AL34" i="1"/>
  <c r="G684" i="1"/>
  <c r="G33" i="1"/>
  <c r="F626" i="1"/>
  <c r="AV623" i="1"/>
  <c r="AV626" i="1" s="1"/>
  <c r="F488" i="1"/>
  <c r="AV486" i="1"/>
  <c r="AV488" i="1" s="1"/>
  <c r="AW487" i="1"/>
  <c r="AW459" i="1"/>
  <c r="AX454" i="1"/>
  <c r="AX459" i="1" s="1"/>
  <c r="AX422" i="1"/>
  <c r="AW427" i="1"/>
  <c r="AW429" i="1" s="1"/>
  <c r="AW430" i="1" s="1"/>
  <c r="V402" i="1"/>
  <c r="V404" i="1" s="1"/>
  <c r="V405" i="1" s="1"/>
  <c r="AX392" i="1"/>
  <c r="AX402" i="1" s="1"/>
  <c r="AX404" i="1" s="1"/>
  <c r="AX405" i="1" s="1"/>
  <c r="AJ348" i="1"/>
  <c r="AJ349" i="1" s="1"/>
  <c r="AW403" i="1"/>
  <c r="AX400" i="1"/>
  <c r="AX403" i="1" s="1"/>
  <c r="AV384" i="1"/>
  <c r="AV386" i="1" s="1"/>
  <c r="AV387" i="1" s="1"/>
  <c r="AX334" i="1"/>
  <c r="AV213" i="1"/>
  <c r="AX213" i="1" s="1"/>
  <c r="AX240" i="1" s="1"/>
  <c r="F240" i="1"/>
  <c r="F187" i="1"/>
  <c r="F189" i="1" s="1"/>
  <c r="F190" i="1" s="1"/>
  <c r="N686" i="1"/>
  <c r="N687" i="1" s="1"/>
  <c r="N34" i="1"/>
  <c r="U686" i="1"/>
  <c r="U687" i="1" s="1"/>
  <c r="U34" i="1"/>
  <c r="F683" i="1"/>
  <c r="AX77" i="1"/>
  <c r="AX39" i="1"/>
  <c r="AW683" i="1"/>
  <c r="AA686" i="1"/>
  <c r="AA687" i="1" s="1"/>
  <c r="AA34" i="1"/>
  <c r="H686" i="1"/>
  <c r="H687" i="1" s="1"/>
  <c r="H34" i="1"/>
  <c r="L34" i="1"/>
  <c r="AV676" i="1"/>
  <c r="F678" i="1"/>
  <c r="AW660" i="1"/>
  <c r="F611" i="1"/>
  <c r="F612" i="1" s="1"/>
  <c r="F613" i="1" s="1"/>
  <c r="AV608" i="1"/>
  <c r="AX625" i="1"/>
  <c r="AV474" i="1"/>
  <c r="AV487" i="1" s="1"/>
  <c r="AV489" i="1" s="1"/>
  <c r="AV490" i="1" s="1"/>
  <c r="F487" i="1"/>
  <c r="F489" i="1" s="1"/>
  <c r="F490" i="1" s="1"/>
  <c r="AW471" i="1"/>
  <c r="AW472" i="1" s="1"/>
  <c r="AW438" i="1"/>
  <c r="AW440" i="1" s="1"/>
  <c r="AW441" i="1" s="1"/>
  <c r="F428" i="1"/>
  <c r="AV426" i="1"/>
  <c r="F346" i="1"/>
  <c r="AV308" i="1"/>
  <c r="AW365" i="1"/>
  <c r="AW367" i="1" s="1"/>
  <c r="AW368" i="1" s="1"/>
  <c r="AW346" i="1"/>
  <c r="F360" i="1"/>
  <c r="AV360" i="1" s="1"/>
  <c r="AX360" i="1" s="1"/>
  <c r="AV205" i="1"/>
  <c r="F208" i="1"/>
  <c r="W295" i="1"/>
  <c r="W296" i="1" s="1"/>
  <c r="AV227" i="1"/>
  <c r="AX227" i="1" s="1"/>
  <c r="L242" i="1"/>
  <c r="L243" i="1" s="1"/>
  <c r="V138" i="1"/>
  <c r="V140" i="1" s="1"/>
  <c r="V141" i="1" s="1"/>
  <c r="G177" i="1"/>
  <c r="G178" i="1" s="1"/>
  <c r="AX36" i="1"/>
  <c r="AW69" i="1"/>
  <c r="AW71" i="1" s="1"/>
  <c r="AW72" i="1" s="1"/>
  <c r="AJ71" i="1"/>
  <c r="AJ72" i="1" s="1"/>
  <c r="S686" i="1"/>
  <c r="S687" i="1" s="1"/>
  <c r="S34" i="1"/>
  <c r="AW123" i="1"/>
  <c r="AW124" i="1" s="1"/>
  <c r="AW125" i="1" s="1"/>
  <c r="AX120" i="1"/>
  <c r="AX123" i="1" s="1"/>
  <c r="P71" i="1"/>
  <c r="P72" i="1" s="1"/>
  <c r="V33" i="1"/>
  <c r="P34" i="1"/>
  <c r="AW187" i="1"/>
  <c r="AX180" i="1"/>
  <c r="AX187" i="1" s="1"/>
  <c r="P554" i="1"/>
  <c r="P555" i="1" s="1"/>
  <c r="V610" i="1"/>
  <c r="V612" i="1" s="1"/>
  <c r="V613" i="1" s="1"/>
  <c r="AV551" i="1"/>
  <c r="F553" i="1"/>
  <c r="L438" i="1"/>
  <c r="L440" i="1" s="1"/>
  <c r="L441" i="1" s="1"/>
  <c r="F432" i="1"/>
  <c r="F419" i="1"/>
  <c r="F420" i="1" s="1"/>
  <c r="AX370" i="1"/>
  <c r="AX384" i="1" s="1"/>
  <c r="AX386" i="1" s="1"/>
  <c r="AX387" i="1" s="1"/>
  <c r="AW384" i="1"/>
  <c r="AW386" i="1" s="1"/>
  <c r="AW387" i="1" s="1"/>
  <c r="AV443" i="1"/>
  <c r="F347" i="1"/>
  <c r="AV337" i="1"/>
  <c r="AW304" i="1"/>
  <c r="AX302" i="1"/>
  <c r="AX304" i="1" s="1"/>
  <c r="AX359" i="1"/>
  <c r="AX342" i="1"/>
  <c r="AX216" i="1"/>
  <c r="AV235" i="1"/>
  <c r="AX235" i="1" s="1"/>
  <c r="G242" i="1"/>
  <c r="G243" i="1" s="1"/>
  <c r="AF177" i="1"/>
  <c r="AF178" i="1" s="1"/>
  <c r="AV115" i="1"/>
  <c r="F122" i="1"/>
  <c r="F124" i="1" s="1"/>
  <c r="F125" i="1" s="1"/>
  <c r="AV69" i="1"/>
  <c r="U685" i="1"/>
  <c r="AV94" i="1"/>
  <c r="K686" i="1"/>
  <c r="K687" i="1" s="1"/>
  <c r="K34" i="1"/>
  <c r="Z686" i="1"/>
  <c r="Z687" i="1" s="1"/>
  <c r="AO686" i="1"/>
  <c r="AO687" i="1" s="1"/>
  <c r="AO34" i="1"/>
  <c r="AV32" i="1"/>
  <c r="F66" i="1"/>
  <c r="AV66" i="1" s="1"/>
  <c r="AX66" i="1" s="1"/>
  <c r="W34" i="1"/>
  <c r="AW93" i="1"/>
  <c r="AW95" i="1" s="1"/>
  <c r="AW96" i="1" s="1"/>
  <c r="F69" i="1"/>
  <c r="O686" i="1"/>
  <c r="O687" i="1" s="1"/>
  <c r="AV7" i="1"/>
  <c r="AV683" i="1" s="1"/>
  <c r="P677" i="1"/>
  <c r="P679" i="1" s="1"/>
  <c r="P680" i="1" s="1"/>
  <c r="V677" i="1"/>
  <c r="V679" i="1" s="1"/>
  <c r="V680" i="1" s="1"/>
  <c r="AW627" i="1"/>
  <c r="AW628" i="1" s="1"/>
  <c r="AW659" i="1"/>
  <c r="AW661" i="1" s="1"/>
  <c r="AW662" i="1" s="1"/>
  <c r="AV674" i="1"/>
  <c r="AX674" i="1" s="1"/>
  <c r="F658" i="1"/>
  <c r="F659" i="1"/>
  <c r="AV593" i="1"/>
  <c r="AV625" i="1"/>
  <c r="AV627" i="1" s="1"/>
  <c r="AV628" i="1" s="1"/>
  <c r="AW552" i="1"/>
  <c r="AW554" i="1" s="1"/>
  <c r="AW555" i="1" s="1"/>
  <c r="AX586" i="1"/>
  <c r="V594" i="1"/>
  <c r="V596" i="1" s="1"/>
  <c r="V597" i="1" s="1"/>
  <c r="AV543" i="1"/>
  <c r="AV552" i="1" s="1"/>
  <c r="F552" i="1"/>
  <c r="F554" i="1" s="1"/>
  <c r="F555" i="1" s="1"/>
  <c r="F572" i="1"/>
  <c r="P594" i="1"/>
  <c r="P596" i="1" s="1"/>
  <c r="P597" i="1" s="1"/>
  <c r="AW567" i="1"/>
  <c r="AW569" i="1" s="1"/>
  <c r="AW570" i="1" s="1"/>
  <c r="AX557" i="1"/>
  <c r="AX567" i="1" s="1"/>
  <c r="AX569" i="1" s="1"/>
  <c r="AX570" i="1" s="1"/>
  <c r="AX466" i="1"/>
  <c r="V438" i="1"/>
  <c r="V440" i="1" s="1"/>
  <c r="V441" i="1" s="1"/>
  <c r="AW488" i="1"/>
  <c r="AX486" i="1"/>
  <c r="AX488" i="1" s="1"/>
  <c r="F458" i="1"/>
  <c r="V516" i="1"/>
  <c r="V518" i="1" s="1"/>
  <c r="V519" i="1" s="1"/>
  <c r="AW303" i="1"/>
  <c r="AW305" i="1" s="1"/>
  <c r="AW306" i="1" s="1"/>
  <c r="AX298" i="1"/>
  <c r="AX303" i="1" s="1"/>
  <c r="AX330" i="1"/>
  <c r="AX232" i="1"/>
  <c r="AW241" i="1"/>
  <c r="P384" i="1"/>
  <c r="P386" i="1" s="1"/>
  <c r="P387" i="1" s="1"/>
  <c r="AX200" i="1"/>
  <c r="F203" i="1"/>
  <c r="AX287" i="1"/>
  <c r="AX294" i="1" s="1"/>
  <c r="V175" i="1"/>
  <c r="V177" i="1" s="1"/>
  <c r="V178" i="1" s="1"/>
  <c r="AV158" i="1"/>
  <c r="AW94" i="1"/>
  <c r="AX87" i="1"/>
  <c r="AX94" i="1" s="1"/>
  <c r="AV186" i="1"/>
  <c r="AV188" i="1" s="1"/>
  <c r="F153" i="1"/>
  <c r="F155" i="1" s="1"/>
  <c r="F156" i="1" s="1"/>
  <c r="AV143" i="1"/>
  <c r="AV153" i="1" s="1"/>
  <c r="R686" i="1"/>
  <c r="R687" i="1" s="1"/>
  <c r="AS686" i="1"/>
  <c r="AS687" i="1" s="1"/>
  <c r="AS34" i="1"/>
  <c r="F93" i="1"/>
  <c r="F95" i="1" s="1"/>
  <c r="F96" i="1" s="1"/>
  <c r="AV127" i="1"/>
  <c r="F138" i="1"/>
  <c r="AG686" i="1"/>
  <c r="AG687" i="1" s="1"/>
  <c r="AG34" i="1"/>
  <c r="AU686" i="1"/>
  <c r="AU687" i="1" s="1"/>
  <c r="G685" i="1"/>
  <c r="Y686" i="1"/>
  <c r="Y687" i="1" s="1"/>
  <c r="W684" i="1"/>
  <c r="AW594" i="1"/>
  <c r="AW596" i="1" s="1"/>
  <c r="AW597" i="1" s="1"/>
  <c r="AJ554" i="1"/>
  <c r="AJ555" i="1" s="1"/>
  <c r="AW458" i="1"/>
  <c r="AW460" i="1" s="1"/>
  <c r="AW461" i="1" s="1"/>
  <c r="AV423" i="1"/>
  <c r="F427" i="1"/>
  <c r="F429" i="1" s="1"/>
  <c r="F430" i="1" s="1"/>
  <c r="AX414" i="1"/>
  <c r="AX418" i="1" s="1"/>
  <c r="AW418" i="1"/>
  <c r="AW419" i="1" s="1"/>
  <c r="AW420" i="1" s="1"/>
  <c r="G404" i="1"/>
  <c r="G405" i="1" s="1"/>
  <c r="AW402" i="1"/>
  <c r="AW404" i="1" s="1"/>
  <c r="AW405" i="1" s="1"/>
  <c r="AJ242" i="1"/>
  <c r="AJ243" i="1" s="1"/>
  <c r="AX196" i="1"/>
  <c r="AW188" i="1"/>
  <c r="AX182" i="1"/>
  <c r="F241" i="1"/>
  <c r="F139" i="1"/>
  <c r="AV136" i="1"/>
  <c r="AC686" i="1"/>
  <c r="AC687" i="1" s="1"/>
  <c r="AC34" i="1"/>
  <c r="AV74" i="1"/>
  <c r="AZ686" i="1"/>
  <c r="AZ34" i="1"/>
  <c r="AF71" i="1"/>
  <c r="AF72" i="1" s="1"/>
  <c r="AP686" i="1"/>
  <c r="AP687" i="1" s="1"/>
  <c r="Q686" i="1"/>
  <c r="Q687" i="1" s="1"/>
  <c r="Q34" i="1"/>
  <c r="AE686" i="1"/>
  <c r="AE687" i="1" s="1"/>
  <c r="AV31" i="1"/>
  <c r="AX26" i="1"/>
  <c r="AX32" i="1" s="1"/>
  <c r="AB686" i="1"/>
  <c r="AB687" i="1" s="1"/>
  <c r="AW538" i="1"/>
  <c r="AW540" i="1" s="1"/>
  <c r="AW541" i="1" s="1"/>
  <c r="AX521" i="1"/>
  <c r="AX538" i="1" s="1"/>
  <c r="AX540" i="1" s="1"/>
  <c r="AX541" i="1" s="1"/>
  <c r="AW516" i="1"/>
  <c r="AW518" i="1" s="1"/>
  <c r="AW519" i="1" s="1"/>
  <c r="AX492" i="1"/>
  <c r="AX516" i="1" s="1"/>
  <c r="F402" i="1"/>
  <c r="F404" i="1" s="1"/>
  <c r="F405" i="1" s="1"/>
  <c r="AX130" i="1"/>
  <c r="AJ685" i="1"/>
  <c r="AY686" i="1"/>
  <c r="AY34" i="1"/>
  <c r="AN686" i="1"/>
  <c r="AN687" i="1" s="1"/>
  <c r="AN34" i="1"/>
  <c r="F677" i="1"/>
  <c r="F679" i="1" s="1"/>
  <c r="F680" i="1" s="1"/>
  <c r="AV664" i="1"/>
  <c r="F627" i="1"/>
  <c r="F628" i="1" s="1"/>
  <c r="AV630" i="1"/>
  <c r="AV659" i="1" s="1"/>
  <c r="AW610" i="1"/>
  <c r="AW612" i="1" s="1"/>
  <c r="AW613" i="1" s="1"/>
  <c r="AX599" i="1"/>
  <c r="AX610" i="1" s="1"/>
  <c r="AW677" i="1"/>
  <c r="AW679" i="1" s="1"/>
  <c r="AW680" i="1" s="1"/>
  <c r="AX578" i="1"/>
  <c r="F538" i="1"/>
  <c r="F540" i="1" s="1"/>
  <c r="F541" i="1" s="1"/>
  <c r="AV521" i="1"/>
  <c r="AV538" i="1" s="1"/>
  <c r="AV540" i="1" s="1"/>
  <c r="AV541" i="1" s="1"/>
  <c r="G471" i="1"/>
  <c r="G472" i="1" s="1"/>
  <c r="V417" i="1"/>
  <c r="V419" i="1" s="1"/>
  <c r="V420" i="1" s="1"/>
  <c r="F459" i="1"/>
  <c r="AV454" i="1"/>
  <c r="AV459" i="1" s="1"/>
  <c r="AV402" i="1"/>
  <c r="AV404" i="1" s="1"/>
  <c r="AV405" i="1" s="1"/>
  <c r="F366" i="1"/>
  <c r="AX373" i="1"/>
  <c r="G367" i="1"/>
  <c r="G368" i="1" s="1"/>
  <c r="AX338" i="1"/>
  <c r="AW347" i="1"/>
  <c r="G305" i="1"/>
  <c r="G306" i="1" s="1"/>
  <c r="W255" i="1"/>
  <c r="W256" i="1" s="1"/>
  <c r="AJ295" i="1"/>
  <c r="AJ296" i="1" s="1"/>
  <c r="G255" i="1"/>
  <c r="G256" i="1" s="1"/>
  <c r="AQ242" i="1"/>
  <c r="AQ243" i="1" s="1"/>
  <c r="W209" i="1"/>
  <c r="W210" i="1" s="1"/>
  <c r="AV231" i="1"/>
  <c r="V189" i="1"/>
  <c r="V190" i="1" s="1"/>
  <c r="AT686" i="1"/>
  <c r="AT687" i="1" s="1"/>
  <c r="AT34" i="1"/>
  <c r="T684" i="1"/>
  <c r="M686" i="1"/>
  <c r="M687" i="1" s="1"/>
  <c r="M34" i="1"/>
  <c r="AV61" i="1"/>
  <c r="AR686" i="1"/>
  <c r="AR687" i="1" s="1"/>
  <c r="AR34" i="1"/>
  <c r="V69" i="1"/>
  <c r="V71" i="1" s="1"/>
  <c r="V72" i="1" s="1"/>
  <c r="AV123" i="1"/>
  <c r="AV108" i="1"/>
  <c r="AV111" i="1" s="1"/>
  <c r="F111" i="1"/>
  <c r="AF684" i="1"/>
  <c r="AF33" i="1"/>
  <c r="V94" i="1"/>
  <c r="V95" i="1" s="1"/>
  <c r="V96" i="1" s="1"/>
  <c r="AX65" i="1"/>
  <c r="O684" i="1"/>
  <c r="AX171" i="1"/>
  <c r="AX176" i="1" s="1"/>
  <c r="AW176" i="1"/>
  <c r="AW177" i="1" s="1"/>
  <c r="AW178" i="1" s="1"/>
  <c r="L71" i="1"/>
  <c r="L72" i="1" s="1"/>
  <c r="V685" i="1"/>
  <c r="AM686" i="1"/>
  <c r="AM687" i="1" s="1"/>
  <c r="AJ33" i="1"/>
  <c r="F33" i="1"/>
  <c r="AW685" i="1"/>
  <c r="AQ686" i="1"/>
  <c r="AQ687" i="1" s="1"/>
  <c r="AQ34" i="1"/>
  <c r="G686" i="1" l="1"/>
  <c r="G687" i="1" s="1"/>
  <c r="G34" i="1"/>
  <c r="AV365" i="1"/>
  <c r="AV367" i="1" s="1"/>
  <c r="AV368" i="1" s="1"/>
  <c r="AV253" i="1"/>
  <c r="AV255" i="1" s="1"/>
  <c r="AV256" i="1" s="1"/>
  <c r="AX245" i="1"/>
  <c r="AX253" i="1" s="1"/>
  <c r="AX255" i="1" s="1"/>
  <c r="AX256" i="1" s="1"/>
  <c r="F34" i="1"/>
  <c r="AV138" i="1"/>
  <c r="AX127" i="1"/>
  <c r="AX138" i="1" s="1"/>
  <c r="AV554" i="1"/>
  <c r="AV555" i="1" s="1"/>
  <c r="AV658" i="1"/>
  <c r="F660" i="1"/>
  <c r="AW189" i="1"/>
  <c r="AW190" i="1" s="1"/>
  <c r="AW348" i="1"/>
  <c r="AW349" i="1" s="1"/>
  <c r="F365" i="1"/>
  <c r="F367" i="1" s="1"/>
  <c r="F368" i="1" s="1"/>
  <c r="F112" i="1"/>
  <c r="F113" i="1" s="1"/>
  <c r="AV189" i="1"/>
  <c r="AV190" i="1" s="1"/>
  <c r="F661" i="1"/>
  <c r="F662" i="1" s="1"/>
  <c r="F438" i="1"/>
  <c r="F440" i="1" s="1"/>
  <c r="F441" i="1" s="1"/>
  <c r="AV432" i="1"/>
  <c r="AX351" i="1"/>
  <c r="AX365" i="1" s="1"/>
  <c r="AX367" i="1" s="1"/>
  <c r="AX368" i="1" s="1"/>
  <c r="AV678" i="1"/>
  <c r="AX676" i="1"/>
  <c r="AX678" i="1" s="1"/>
  <c r="AW489" i="1"/>
  <c r="AW490" i="1" s="1"/>
  <c r="AV110" i="1"/>
  <c r="AV112" i="1" s="1"/>
  <c r="AV113" i="1" s="1"/>
  <c r="AX98" i="1"/>
  <c r="AX110" i="1" s="1"/>
  <c r="AX112" i="1" s="1"/>
  <c r="AX113" i="1" s="1"/>
  <c r="AV470" i="1"/>
  <c r="AX468" i="1"/>
  <c r="AX470" i="1" s="1"/>
  <c r="AX623" i="1"/>
  <c r="AX626" i="1" s="1"/>
  <c r="AX189" i="1"/>
  <c r="AX190" i="1" s="1"/>
  <c r="AZ693" i="1"/>
  <c r="AZ687" i="1"/>
  <c r="AZ694" i="1" s="1"/>
  <c r="AV175" i="1"/>
  <c r="AV177" i="1" s="1"/>
  <c r="AV178" i="1" s="1"/>
  <c r="AX158" i="1"/>
  <c r="AX175" i="1" s="1"/>
  <c r="AX177" i="1" s="1"/>
  <c r="AX178" i="1" s="1"/>
  <c r="AX630" i="1"/>
  <c r="AX659" i="1" s="1"/>
  <c r="P684" i="1"/>
  <c r="AV122" i="1"/>
  <c r="AV124" i="1" s="1"/>
  <c r="AV125" i="1" s="1"/>
  <c r="AX115" i="1"/>
  <c r="AX122" i="1" s="1"/>
  <c r="AX124" i="1" s="1"/>
  <c r="AX125" i="1" s="1"/>
  <c r="P686" i="1"/>
  <c r="P687" i="1" s="1"/>
  <c r="AX7" i="1"/>
  <c r="AX683" i="1" s="1"/>
  <c r="AX474" i="1"/>
  <c r="AX487" i="1" s="1"/>
  <c r="AX489" i="1" s="1"/>
  <c r="AX490" i="1" s="1"/>
  <c r="AV469" i="1"/>
  <c r="AV471" i="1" s="1"/>
  <c r="AV472" i="1" s="1"/>
  <c r="AX463" i="1"/>
  <c r="AX469" i="1" s="1"/>
  <c r="AX471" i="1" s="1"/>
  <c r="AX472" i="1" s="1"/>
  <c r="AW684" i="1"/>
  <c r="AW33" i="1"/>
  <c r="AV154" i="1"/>
  <c r="AX152" i="1"/>
  <c r="AX154" i="1" s="1"/>
  <c r="AY693" i="1"/>
  <c r="AY687" i="1"/>
  <c r="AY694" i="1" s="1"/>
  <c r="AJ686" i="1"/>
  <c r="AJ687" i="1" s="1"/>
  <c r="AJ34" i="1"/>
  <c r="AF686" i="1"/>
  <c r="AF687" i="1" s="1"/>
  <c r="AF34" i="1"/>
  <c r="F70" i="1"/>
  <c r="F685" i="1" s="1"/>
  <c r="AV241" i="1"/>
  <c r="AX231" i="1"/>
  <c r="AX241" i="1" s="1"/>
  <c r="AX242" i="1" s="1"/>
  <c r="AX243" i="1" s="1"/>
  <c r="AV33" i="1"/>
  <c r="AV93" i="1"/>
  <c r="AV95" i="1" s="1"/>
  <c r="AV96" i="1" s="1"/>
  <c r="AX74" i="1"/>
  <c r="AX93" i="1" s="1"/>
  <c r="AX95" i="1" s="1"/>
  <c r="AX96" i="1" s="1"/>
  <c r="AX186" i="1"/>
  <c r="AX188" i="1" s="1"/>
  <c r="AX305" i="1"/>
  <c r="AX306" i="1" s="1"/>
  <c r="AX543" i="1"/>
  <c r="AX552" i="1" s="1"/>
  <c r="AX554" i="1" s="1"/>
  <c r="AX555" i="1" s="1"/>
  <c r="AV347" i="1"/>
  <c r="AX337" i="1"/>
  <c r="AX347" i="1" s="1"/>
  <c r="V686" i="1"/>
  <c r="V687" i="1" s="1"/>
  <c r="V34" i="1"/>
  <c r="AV346" i="1"/>
  <c r="AV348" i="1" s="1"/>
  <c r="AV349" i="1" s="1"/>
  <c r="AX308" i="1"/>
  <c r="AX346" i="1" s="1"/>
  <c r="AX348" i="1" s="1"/>
  <c r="AX349" i="1" s="1"/>
  <c r="AX627" i="1"/>
  <c r="AX628" i="1" s="1"/>
  <c r="AX108" i="1"/>
  <c r="AX111" i="1" s="1"/>
  <c r="AX33" i="1"/>
  <c r="AX143" i="1"/>
  <c r="AX153" i="1" s="1"/>
  <c r="AW242" i="1"/>
  <c r="AW243" i="1" s="1"/>
  <c r="F348" i="1"/>
  <c r="F349" i="1" s="1"/>
  <c r="AV611" i="1"/>
  <c r="AV612" i="1" s="1"/>
  <c r="AV613" i="1" s="1"/>
  <c r="AX608" i="1"/>
  <c r="AX611" i="1" s="1"/>
  <c r="AX612" i="1" s="1"/>
  <c r="AX613" i="1" s="1"/>
  <c r="L686" i="1"/>
  <c r="L687" i="1" s="1"/>
  <c r="F242" i="1"/>
  <c r="F243" i="1" s="1"/>
  <c r="AW112" i="1"/>
  <c r="AW113" i="1" s="1"/>
  <c r="F140" i="1"/>
  <c r="F141" i="1" s="1"/>
  <c r="AV70" i="1"/>
  <c r="AV71" i="1" s="1"/>
  <c r="AV72" i="1" s="1"/>
  <c r="AX61" i="1"/>
  <c r="AX70" i="1" s="1"/>
  <c r="AV677" i="1"/>
  <c r="AV679" i="1" s="1"/>
  <c r="AV680" i="1" s="1"/>
  <c r="AX664" i="1"/>
  <c r="AX677" i="1" s="1"/>
  <c r="AV427" i="1"/>
  <c r="AX423" i="1"/>
  <c r="AV553" i="1"/>
  <c r="AX551" i="1"/>
  <c r="AX553" i="1" s="1"/>
  <c r="V684" i="1"/>
  <c r="AX518" i="1"/>
  <c r="AX519" i="1" s="1"/>
  <c r="AV155" i="1"/>
  <c r="AV156" i="1" s="1"/>
  <c r="AV203" i="1"/>
  <c r="F207" i="1"/>
  <c r="F209" i="1" s="1"/>
  <c r="F210" i="1" s="1"/>
  <c r="AV458" i="1"/>
  <c r="AV460" i="1" s="1"/>
  <c r="AV461" i="1" s="1"/>
  <c r="AX443" i="1"/>
  <c r="AX458" i="1" s="1"/>
  <c r="AX460" i="1" s="1"/>
  <c r="AX461" i="1" s="1"/>
  <c r="L684" i="1"/>
  <c r="AV428" i="1"/>
  <c r="AX426" i="1"/>
  <c r="AX428" i="1" s="1"/>
  <c r="AV240" i="1"/>
  <c r="AV242" i="1" s="1"/>
  <c r="AV243" i="1" s="1"/>
  <c r="AV139" i="1"/>
  <c r="AX136" i="1"/>
  <c r="AX139" i="1" s="1"/>
  <c r="F460" i="1"/>
  <c r="F461" i="1" s="1"/>
  <c r="AV572" i="1"/>
  <c r="F594" i="1"/>
  <c r="F596" i="1" s="1"/>
  <c r="F597" i="1" s="1"/>
  <c r="AV595" i="1"/>
  <c r="AX593" i="1"/>
  <c r="AX595" i="1" s="1"/>
  <c r="W686" i="1"/>
  <c r="W687" i="1" s="1"/>
  <c r="AX69" i="1"/>
  <c r="AV208" i="1"/>
  <c r="AX205" i="1"/>
  <c r="AX208" i="1" s="1"/>
  <c r="AX427" i="1"/>
  <c r="AX429" i="1" s="1"/>
  <c r="AX430" i="1" s="1"/>
  <c r="AV293" i="1"/>
  <c r="AV295" i="1" s="1"/>
  <c r="AV296" i="1" s="1"/>
  <c r="AX258" i="1"/>
  <c r="AX293" i="1" s="1"/>
  <c r="AX295" i="1" s="1"/>
  <c r="AX296" i="1" s="1"/>
  <c r="AW686" i="1" l="1"/>
  <c r="AW687" i="1" s="1"/>
  <c r="AW34" i="1"/>
  <c r="AV660" i="1"/>
  <c r="AV661" i="1" s="1"/>
  <c r="AV662" i="1" s="1"/>
  <c r="AX658" i="1"/>
  <c r="AX660" i="1" s="1"/>
  <c r="AX685" i="1" s="1"/>
  <c r="AX661" i="1"/>
  <c r="AX662" i="1" s="1"/>
  <c r="AX140" i="1"/>
  <c r="AX141" i="1" s="1"/>
  <c r="AV34" i="1"/>
  <c r="AV140" i="1"/>
  <c r="AV141" i="1" s="1"/>
  <c r="AX155" i="1"/>
  <c r="AX156" i="1" s="1"/>
  <c r="AV594" i="1"/>
  <c r="AV596" i="1" s="1"/>
  <c r="AV597" i="1" s="1"/>
  <c r="AX572" i="1"/>
  <c r="AX594" i="1" s="1"/>
  <c r="AX596" i="1" s="1"/>
  <c r="AX597" i="1" s="1"/>
  <c r="AX686" i="1"/>
  <c r="AX687" i="1" s="1"/>
  <c r="AX34" i="1"/>
  <c r="AV429" i="1"/>
  <c r="AV430" i="1" s="1"/>
  <c r="AV438" i="1"/>
  <c r="AV440" i="1" s="1"/>
  <c r="AV441" i="1" s="1"/>
  <c r="AX432" i="1"/>
  <c r="AX438" i="1" s="1"/>
  <c r="AX440" i="1" s="1"/>
  <c r="AX441" i="1" s="1"/>
  <c r="F684" i="1"/>
  <c r="AX71" i="1"/>
  <c r="AX72" i="1" s="1"/>
  <c r="AX203" i="1"/>
  <c r="AX207" i="1" s="1"/>
  <c r="AX209" i="1" s="1"/>
  <c r="AX210" i="1" s="1"/>
  <c r="AV207" i="1"/>
  <c r="AV209" i="1" s="1"/>
  <c r="AV210" i="1" s="1"/>
  <c r="AX679" i="1"/>
  <c r="AX680" i="1" s="1"/>
  <c r="F71" i="1"/>
  <c r="AV684" i="1" l="1"/>
  <c r="AV686" i="1"/>
  <c r="AV687" i="1" s="1"/>
  <c r="F72" i="1"/>
  <c r="F686" i="1"/>
  <c r="F687" i="1" s="1"/>
  <c r="AX684" i="1"/>
  <c r="AV685" i="1"/>
</calcChain>
</file>

<file path=xl/sharedStrings.xml><?xml version="1.0" encoding="utf-8"?>
<sst xmlns="http://schemas.openxmlformats.org/spreadsheetml/2006/main" count="2815" uniqueCount="823">
  <si>
    <t xml:space="preserve">RINGKASAN APBD </t>
  </si>
  <si>
    <t>PROVINSI, KABUPATEN DAN KOTA SELURUH INDONESIA TAHUN ANGGARAN 2016</t>
  </si>
  <si>
    <t>NO.</t>
  </si>
  <si>
    <t>DAERAH</t>
  </si>
  <si>
    <t>NOMOR PERDA</t>
  </si>
  <si>
    <t>TANGGAL PERDA</t>
  </si>
  <si>
    <t>TOTAL PENDAPATAN</t>
  </si>
  <si>
    <t>PAD</t>
  </si>
  <si>
    <t>PAJAK DAERAH</t>
  </si>
  <si>
    <t>RETRIBUSI DAERAH</t>
  </si>
  <si>
    <t>HASIL PENGELOLAAN KEKAYAAN DAERAH YANG DIPISAHKAN</t>
  </si>
  <si>
    <t>LAIN-LAIN PAD YANG SAH</t>
  </si>
  <si>
    <t>DANA PERIMBANGAN</t>
  </si>
  <si>
    <t>BAGI HASIL PAJAK/BUKAN PAJAK</t>
  </si>
  <si>
    <t>DAU</t>
  </si>
  <si>
    <t>DAK</t>
  </si>
  <si>
    <t>LAIN-LAIN PENDPTAN DRH YG SAH</t>
  </si>
  <si>
    <t>PENDAPATAN HIBAH</t>
  </si>
  <si>
    <t>DANA DARURAT</t>
  </si>
  <si>
    <t>BAGI HASIL PAJAK DARI  PROV</t>
  </si>
  <si>
    <t>DANA PENYESUAIAN DAN OTSUS</t>
  </si>
  <si>
    <t>BANTUAN KEUANGAN DARI PROV.</t>
  </si>
  <si>
    <t>TOTAL BELANJA</t>
  </si>
  <si>
    <t>BELANJA TIDAK LANGSUNG</t>
  </si>
  <si>
    <t>BELANJA PEGAWAI</t>
  </si>
  <si>
    <t>BELANJA BUNGA</t>
  </si>
  <si>
    <t>BELANJA SUBSIDI</t>
  </si>
  <si>
    <t>BELANJA HIBAH</t>
  </si>
  <si>
    <t>BELANJA BANTUAN SOSIAL</t>
  </si>
  <si>
    <t>BAGI HASIL KEPADA PROV./KAB/DESA</t>
  </si>
  <si>
    <t>BANTUAN KEUANGAN</t>
  </si>
  <si>
    <t>BELANJA TIDAK TERDUGA</t>
  </si>
  <si>
    <t>BELANJA LANGSUNG</t>
  </si>
  <si>
    <t>BELANJA BARANG DAN JASA</t>
  </si>
  <si>
    <t>BELANJA MODAL</t>
  </si>
  <si>
    <t>PENERIMAAN PEMBIAYAAN</t>
  </si>
  <si>
    <t>SiLPA</t>
  </si>
  <si>
    <t xml:space="preserve">PENCAIRAN DANA CADANGAN </t>
  </si>
  <si>
    <t>HASIL PENJUALAN KEKAYAAN DAERAH YANG DIPISAHKAN</t>
  </si>
  <si>
    <t>PENERIMAAN PINJAMAN DAERAH</t>
  </si>
  <si>
    <t>PENERIMAAN KEMBALI PEMBERIAN PINJAMAN</t>
  </si>
  <si>
    <t>PENERIMAAN PIUTANG DAERAH</t>
  </si>
  <si>
    <t>PENGELUARAN PEMBIAYAAN</t>
  </si>
  <si>
    <t>PEMBENTUKAN DANA CADANGAN</t>
  </si>
  <si>
    <t>PENYERTAAN MODAL</t>
  </si>
  <si>
    <t>PEMBAYARAN POKOK UTANG</t>
  </si>
  <si>
    <t>PEMBERIAN PINJAMAN DAERAH</t>
  </si>
  <si>
    <t>SURPLUS(DEFESIT)</t>
  </si>
  <si>
    <t>PEMBIAYAAN NETTO</t>
  </si>
  <si>
    <t>SILPA</t>
  </si>
  <si>
    <t>Tepat Waktu</t>
  </si>
  <si>
    <t>Terlambat</t>
  </si>
  <si>
    <t>Total Kab/Kota</t>
  </si>
  <si>
    <t>Total Provinsi</t>
  </si>
  <si>
    <t>Total Yg Belum</t>
  </si>
  <si>
    <t>Total</t>
  </si>
  <si>
    <t>Draft Buku</t>
  </si>
  <si>
    <t>Sisa</t>
  </si>
  <si>
    <t>Hasil Rekon</t>
  </si>
  <si>
    <t>5 (1)</t>
  </si>
  <si>
    <t>6 (2)</t>
  </si>
  <si>
    <t>7 (3)</t>
  </si>
  <si>
    <t>8 (4)</t>
  </si>
  <si>
    <t>10 (1)</t>
  </si>
  <si>
    <t>11 (2)</t>
  </si>
  <si>
    <t>12 (3)</t>
  </si>
  <si>
    <t>14 (1)</t>
  </si>
  <si>
    <t>15 (2)</t>
  </si>
  <si>
    <t>16 (3)</t>
  </si>
  <si>
    <t>17 (4)</t>
  </si>
  <si>
    <t>18 (5)</t>
  </si>
  <si>
    <t>21 (1)</t>
  </si>
  <si>
    <t>22 (2)</t>
  </si>
  <si>
    <t>23 (3)</t>
  </si>
  <si>
    <t>24 (4)</t>
  </si>
  <si>
    <t>25 (5)</t>
  </si>
  <si>
    <t>26 (6)</t>
  </si>
  <si>
    <t>27 (7)</t>
  </si>
  <si>
    <t>28 (8)</t>
  </si>
  <si>
    <t>30 (1)</t>
  </si>
  <si>
    <t>31 (2)</t>
  </si>
  <si>
    <t>32 (3)</t>
  </si>
  <si>
    <t>34 (1)</t>
  </si>
  <si>
    <t>35 (2)</t>
  </si>
  <si>
    <t>36 (3)</t>
  </si>
  <si>
    <t>37 (4)</t>
  </si>
  <si>
    <t>38 (5)</t>
  </si>
  <si>
    <t>39 (6)</t>
  </si>
  <si>
    <t>41 (1)</t>
  </si>
  <si>
    <t>42 (2)</t>
  </si>
  <si>
    <t>43 (3)</t>
  </si>
  <si>
    <t>44 (4)</t>
  </si>
  <si>
    <t>I</t>
  </si>
  <si>
    <t>Prov. Aceh</t>
  </si>
  <si>
    <t>01 Tahun 2016</t>
  </si>
  <si>
    <t>P</t>
  </si>
  <si>
    <t>Sistem</t>
  </si>
  <si>
    <t>Ana</t>
  </si>
  <si>
    <t>Kab. Aceh Barat Daya</t>
  </si>
  <si>
    <t>09 Tahun 2015</t>
  </si>
  <si>
    <t>Kab. Aceh Barat</t>
  </si>
  <si>
    <t>18 Tahun 2015</t>
  </si>
  <si>
    <t>Rivan</t>
  </si>
  <si>
    <t>Kab. Aceh Besar</t>
  </si>
  <si>
    <t>07 Tahun 2015</t>
  </si>
  <si>
    <t>Kab. Aceh Jaya</t>
  </si>
  <si>
    <t>Tri</t>
  </si>
  <si>
    <t>Kab. Aceh Selatan</t>
  </si>
  <si>
    <t>Kab. Aceh Singkil</t>
  </si>
  <si>
    <t>Iksan</t>
  </si>
  <si>
    <t>Kab. Aceh Tamiang</t>
  </si>
  <si>
    <t>06 Tahun 2015</t>
  </si>
  <si>
    <t>Kab. Aceh Tengah</t>
  </si>
  <si>
    <t>04 Tahun 2015</t>
  </si>
  <si>
    <t>Yanuar</t>
  </si>
  <si>
    <t>sistem</t>
  </si>
  <si>
    <t>Kab. Aceh Tenggara</t>
  </si>
  <si>
    <t>11 Tahun 2015</t>
  </si>
  <si>
    <t>Kab. Aceh Timur</t>
  </si>
  <si>
    <t>13 Tahun 2015</t>
  </si>
  <si>
    <t>Kab. Aceh Utara</t>
  </si>
  <si>
    <t>10 Tahun 2015</t>
  </si>
  <si>
    <t>Kab. Bener Meriah</t>
  </si>
  <si>
    <t>08 Tahun 2015</t>
  </si>
  <si>
    <t>Bima</t>
  </si>
  <si>
    <t>Kab. Bireun</t>
  </si>
  <si>
    <t>05 Tahun 2015</t>
  </si>
  <si>
    <t>Kab. Gayo Lues</t>
  </si>
  <si>
    <t>Wahyudin</t>
  </si>
  <si>
    <t>Kab. Nagan Raya</t>
  </si>
  <si>
    <t>Hariris</t>
  </si>
  <si>
    <t>Kab. Pidie Jaya</t>
  </si>
  <si>
    <t>Kab. Pidie</t>
  </si>
  <si>
    <t>lampiran 2 &amp; 6 Belum masuk</t>
  </si>
  <si>
    <t>Kab. Simeulue</t>
  </si>
  <si>
    <t>16 Tahun 2015</t>
  </si>
  <si>
    <t>Kota Langsa</t>
  </si>
  <si>
    <t>Ririn</t>
  </si>
  <si>
    <t>Kota Banda Aceh</t>
  </si>
  <si>
    <t>03 Tahun 2015</t>
  </si>
  <si>
    <t>Kota Lhokseumawe</t>
  </si>
  <si>
    <t>Kota Sabang</t>
  </si>
  <si>
    <t>Kota Subulussalam</t>
  </si>
  <si>
    <t>12 Tahun 2015</t>
  </si>
  <si>
    <t>Lampiran 2 Angka berbeda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</si>
  <si>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</si>
  <si>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</si>
  <si>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</si>
  <si>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</si>
  <si>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</si>
  <si>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</si>
  <si>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</si>
  <si>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</si>
  <si>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II</t>
  </si>
  <si>
    <t>Prov. Sumatera Utara</t>
  </si>
  <si>
    <t>Benni</t>
  </si>
  <si>
    <t>Kab. Asahan</t>
  </si>
  <si>
    <t>Kab. Batubara</t>
  </si>
  <si>
    <t>tri</t>
  </si>
  <si>
    <t>Kab. Dairi</t>
  </si>
  <si>
    <t>Kab. Deli Serdang</t>
  </si>
  <si>
    <t>Kab. Humbang Hasundutan</t>
  </si>
  <si>
    <t>Kab. Karo</t>
  </si>
  <si>
    <t>Manual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</si>
  <si>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</si>
  <si>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</si>
  <si>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</si>
  <si>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</si>
  <si>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</si>
  <si>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</si>
  <si>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</si>
  <si>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ririn</t>
  </si>
  <si>
    <t>Kab. Nias Selatan</t>
  </si>
  <si>
    <t>Kab. Nias Utara</t>
  </si>
  <si>
    <t>Kab. Padang Lawas</t>
  </si>
  <si>
    <t>Kab. Padang Lawas Utara</t>
  </si>
  <si>
    <t>Kab. Pakpak Bharat</t>
  </si>
  <si>
    <t>yan</t>
  </si>
  <si>
    <t>Kab. Samosir</t>
  </si>
  <si>
    <t>Kab. Simalungun</t>
  </si>
  <si>
    <t>Kab. Tapanuli Selatan</t>
  </si>
  <si>
    <t>Kab. Tapanuli Tengah</t>
  </si>
  <si>
    <t>Kab. Tapanuli Utara</t>
  </si>
  <si>
    <t>basuki</t>
  </si>
  <si>
    <t>Kab. Toba Samosir</t>
  </si>
  <si>
    <t>riris</t>
  </si>
  <si>
    <t>April</t>
  </si>
  <si>
    <t>Kab. Serdang Bedagai</t>
  </si>
  <si>
    <t>Kota Binjai</t>
  </si>
  <si>
    <t>Kota Gunung Sitoli</t>
  </si>
  <si>
    <t>Kota Medan</t>
  </si>
  <si>
    <t>Kota Padang Sidempuan</t>
  </si>
  <si>
    <t>rivan</t>
  </si>
  <si>
    <t>Kota Pematang Siantar</t>
  </si>
  <si>
    <t>Kota Sibolga</t>
  </si>
  <si>
    <t>Kota Tanjung Balai</t>
  </si>
  <si>
    <t>Kota Tebing Tinggi</t>
  </si>
  <si>
    <t>Memang ada Perbedaan di Lamp.1 dan Lamp 1a pada Belanja Modal</t>
  </si>
  <si>
    <t>Total Kabupaten/Kota Se-Sumut</t>
  </si>
  <si>
    <t>Total Provinsi/Kab/Kota Se-Sumut</t>
  </si>
  <si>
    <t>III</t>
  </si>
  <si>
    <t>Prov. Sumatera Barat</t>
  </si>
  <si>
    <t>Kab. Agam</t>
  </si>
  <si>
    <t>Kab. Dharmasraya</t>
  </si>
  <si>
    <t>Kab. Kep. Mentawai</t>
  </si>
  <si>
    <t>Kab. Lima 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</si>
  <si>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</si>
  <si>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</si>
  <si>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</si>
  <si>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</si>
  <si>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</si>
  <si>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</si>
  <si>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</si>
  <si>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</si>
  <si>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 Tinggi</t>
  </si>
  <si>
    <t>Kota Padang</t>
  </si>
  <si>
    <t>Kota Padang Panjang</t>
  </si>
  <si>
    <t>Kota Pariaman</t>
  </si>
  <si>
    <t>Kota Payakumbuh</t>
  </si>
  <si>
    <t>Kota Sawahlunto</t>
  </si>
  <si>
    <t>17 Tahun 2015</t>
  </si>
  <si>
    <t>Kota Solok</t>
  </si>
  <si>
    <t>Total Kabupaten/Kota Se-Sumbar</t>
  </si>
  <si>
    <t>Total Provinsi/Kab/Kota Se-Sumbar</t>
  </si>
  <si>
    <t>IV</t>
  </si>
  <si>
    <t>Prov. Riau</t>
  </si>
  <si>
    <t>Kab. Bengkalis</t>
  </si>
  <si>
    <t>Kab. Indragiri Hilir</t>
  </si>
  <si>
    <t>Kab. Indragiri Hulu</t>
  </si>
  <si>
    <t>Selisih di Barang &amp; Jasa</t>
  </si>
  <si>
    <t>Kab. Kampar</t>
  </si>
  <si>
    <t>Kab. Kep. Meranti</t>
  </si>
  <si>
    <t>03 Tahun 2016</t>
  </si>
  <si>
    <t>Kab. Kuantan Singingi</t>
  </si>
  <si>
    <t>Kab. Pelalawan</t>
  </si>
  <si>
    <t>Kab. Rokan Hilir</t>
  </si>
  <si>
    <t>Kab. Rokan Hulu</t>
  </si>
  <si>
    <t>02 Tahun 2016</t>
  </si>
  <si>
    <t>Kab. Siak</t>
  </si>
  <si>
    <t>15 Tahun 2015</t>
  </si>
  <si>
    <t>Kota Dumai</t>
  </si>
  <si>
    <t>06 Tahun 2016</t>
  </si>
  <si>
    <t>Kota Pekanbaru</t>
  </si>
  <si>
    <t>Total Kabupaten/Kota Se-Riau</t>
  </si>
  <si>
    <t>Total Provinsi/Kab/Kota Se-Riau</t>
  </si>
  <si>
    <t>V</t>
  </si>
  <si>
    <t>Prov. Kepulauan Riau</t>
  </si>
  <si>
    <t>Kab. Bintan</t>
  </si>
  <si>
    <t>Kab. Karimun</t>
  </si>
  <si>
    <t>Kab. Kep. Anambas</t>
  </si>
  <si>
    <t>Kab. Lingga</t>
  </si>
  <si>
    <t>Kab. Natuna</t>
  </si>
  <si>
    <t>12 Tahun 2016</t>
  </si>
  <si>
    <t>Kota Batam</t>
  </si>
  <si>
    <t>Kota Tanjung Pinang</t>
  </si>
  <si>
    <t>05 Tahun 2016</t>
  </si>
  <si>
    <t>Total Kabupaten/Kota Se-Kepri</t>
  </si>
  <si>
    <t>Total Provinsi/Kab/Kota Se-Kepri</t>
  </si>
  <si>
    <t>VI</t>
  </si>
  <si>
    <t>Prov. Jambi</t>
  </si>
  <si>
    <t>Kab. Batanghari</t>
  </si>
  <si>
    <t>Kab. Bungo</t>
  </si>
  <si>
    <t>Kab. Kerinci</t>
  </si>
  <si>
    <t>Kab. Merangin</t>
  </si>
  <si>
    <t>14 Tahun 2015</t>
  </si>
  <si>
    <t>Perhitungan Dibuku Yg Salah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</si>
  <si>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</si>
  <si>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</si>
  <si>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</si>
  <si>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</si>
  <si>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</si>
  <si>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</si>
  <si>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</si>
  <si>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Total Kabupaten/Kota Se-Jambi</t>
  </si>
  <si>
    <t>Total Provinsi/Kab/Kota Se-Jambi</t>
  </si>
  <si>
    <t>VII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</si>
  <si>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</si>
  <si>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</si>
  <si>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</si>
  <si>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</si>
  <si>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</si>
  <si>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</si>
  <si>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</si>
  <si>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Muko-Muko</t>
  </si>
  <si>
    <t>Kab. Rejang Lebong</t>
  </si>
  <si>
    <t>Kab. Seluma</t>
  </si>
  <si>
    <t>Kota Bengkulu</t>
  </si>
  <si>
    <t>Total Kabupaten/Kota Se-Bengkulu</t>
  </si>
  <si>
    <t>Total Provinsi/Kab/Kota Se-Bengkulu</t>
  </si>
  <si>
    <t>VIII</t>
  </si>
  <si>
    <t>Prov. Sumatera Selatan</t>
  </si>
  <si>
    <t>04 Tahun 2016</t>
  </si>
  <si>
    <t>Kab. Banyuasin</t>
  </si>
  <si>
    <t>Kab. Empat Lawang</t>
  </si>
  <si>
    <t>Kab. Lahat</t>
  </si>
  <si>
    <t>Basuki</t>
  </si>
  <si>
    <t>Kab. Muara Enim</t>
  </si>
  <si>
    <t>Kab. Musi Banyu Asin</t>
  </si>
  <si>
    <t>Kab. Musi Rawas</t>
  </si>
  <si>
    <t>Kab. Musi Rawas Utara</t>
  </si>
  <si>
    <t>19 Tahun 2015</t>
  </si>
  <si>
    <t>Kab. Ogan Ilir</t>
  </si>
  <si>
    <t>Kab. OKI</t>
  </si>
  <si>
    <t>Kab. OKU</t>
  </si>
  <si>
    <t>Kab. OKU Selatan</t>
  </si>
  <si>
    <t>Kab. OKU Timur</t>
  </si>
  <si>
    <t>Kab. Penukal Abab Lematang Ilir</t>
  </si>
  <si>
    <t>Terakhir di Cek Hari Selasa, 17-5-2016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</si>
  <si>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</si>
  <si>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</si>
  <si>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</si>
  <si>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</si>
  <si>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</si>
  <si>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</si>
  <si>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IX</t>
  </si>
  <si>
    <t>Prov.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</si>
  <si>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</si>
  <si>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</si>
  <si>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</si>
  <si>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</si>
  <si>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</si>
  <si>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</si>
  <si>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Pangkalpinang</t>
  </si>
  <si>
    <t>Total Kabupaten/Kota Se-Bangka Belitung</t>
  </si>
  <si>
    <t>Total Provinsi/Kab/Kota Se-Bangka Belitung</t>
  </si>
  <si>
    <t>X</t>
  </si>
  <si>
    <t>Prov. Lampung</t>
  </si>
  <si>
    <t>Kab. Lampung Barat</t>
  </si>
  <si>
    <t>Kab. Lampung Selatan</t>
  </si>
  <si>
    <t>Kab. Lampung Tengah</t>
  </si>
  <si>
    <t>Memang Begitu</t>
  </si>
  <si>
    <t>Kab. Lampung Timur</t>
  </si>
  <si>
    <t>Kab. Lampung Utara</t>
  </si>
  <si>
    <t>Kab. Mesuji</t>
  </si>
  <si>
    <t>Kab. Pesawaran</t>
  </si>
  <si>
    <t>Kab. Pesisir Barat</t>
  </si>
  <si>
    <t>02 Tahun 2015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</si>
  <si>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</si>
  <si>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</si>
  <si>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</si>
  <si>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</si>
  <si>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</si>
  <si>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</si>
  <si>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Ia Bermasalah</t>
  </si>
  <si>
    <t>Kota Metro</t>
  </si>
  <si>
    <t>12 tahun 2015</t>
  </si>
  <si>
    <t>Total Kabupaten/Kota Se-Lampung</t>
  </si>
  <si>
    <t>Total Provinsi/Kab/Kota Se-Lampung</t>
  </si>
  <si>
    <t>XI</t>
  </si>
  <si>
    <t>Prov. DKI Jakarta</t>
  </si>
  <si>
    <t>XII</t>
  </si>
  <si>
    <t>Prov.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</si>
  <si>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</si>
  <si>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</si>
  <si>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</si>
  <si>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</si>
  <si>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</si>
  <si>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</si>
  <si>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</si>
  <si>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</si>
  <si>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</si>
  <si>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</si>
  <si>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</si>
  <si>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21 Tahun 2015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</si>
  <si>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</si>
  <si>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</si>
  <si>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</si>
  <si>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</si>
  <si>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</si>
  <si>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</si>
  <si>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</si>
  <si>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</si>
  <si>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</si>
  <si>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</si>
  <si>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</si>
  <si>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</si>
  <si>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</si>
  <si>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</si>
  <si>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</si>
  <si>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</si>
  <si>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44 Tahun 2015</t>
  </si>
  <si>
    <t>Softcopy/Sistem Sudah ada</t>
  </si>
  <si>
    <t>Total Kabupaten/Kota Se-Jawa Barat</t>
  </si>
  <si>
    <t>Total Provinsi/Kab/Kota Se-Jawa Barat</t>
  </si>
  <si>
    <t>XIII</t>
  </si>
  <si>
    <t>Prov. Banten</t>
  </si>
  <si>
    <t>Memang Ada Selisih pada Belanja Barang dan Jasa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</si>
  <si>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</si>
  <si>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</si>
  <si>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</si>
  <si>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</si>
  <si>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</si>
  <si>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</si>
  <si>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</si>
  <si>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</si>
  <si>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Total Kabupaten/Kota Se-Banten</t>
  </si>
  <si>
    <t>Total Provinsi/Kab/Kota Se-Banten</t>
  </si>
  <si>
    <t>XIV</t>
  </si>
  <si>
    <t>Prov.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</si>
  <si>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</si>
  <si>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</si>
  <si>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</si>
  <si>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</si>
  <si>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</si>
  <si>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</si>
  <si>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</si>
  <si>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</si>
  <si>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</si>
  <si>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</si>
  <si>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</si>
  <si>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20 Tahun 2015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</si>
  <si>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</si>
  <si>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</si>
  <si>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</si>
  <si>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</si>
  <si>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</si>
  <si>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</si>
  <si>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</si>
  <si>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</si>
  <si>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</si>
  <si>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</si>
  <si>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</si>
  <si>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</si>
  <si>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</si>
  <si>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</si>
  <si>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</si>
  <si>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</si>
  <si>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</si>
  <si>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</si>
  <si>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</si>
  <si>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</si>
  <si>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</si>
  <si>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</si>
  <si>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</si>
  <si>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</si>
  <si>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Total Kabupaten/Kota Se-Jawa Tengah</t>
  </si>
  <si>
    <t>Total Provinsi/Kab/Kota Se-Jawa Tengah</t>
  </si>
  <si>
    <t>XV</t>
  </si>
  <si>
    <t>Prov. Daerah Istimewa Yogyakarta</t>
  </si>
  <si>
    <t>Kab. Bantul</t>
  </si>
  <si>
    <t>Kab. Gunung Kidul</t>
  </si>
  <si>
    <t>Kab. Kulon Progo</t>
  </si>
  <si>
    <t>Kab. Sleman</t>
  </si>
  <si>
    <t>Kota Yogyakarta</t>
  </si>
  <si>
    <t>Total Kabupaten/Kota Se-Yogyakarta</t>
  </si>
  <si>
    <t>Total Provinsi/Kab/Kota Se-Yogyakarta</t>
  </si>
  <si>
    <t>XVI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</si>
  <si>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</si>
  <si>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</si>
  <si>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</si>
  <si>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</si>
  <si>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</si>
  <si>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</si>
  <si>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</si>
  <si>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</si>
  <si>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</si>
  <si>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</si>
  <si>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</si>
  <si>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</si>
  <si>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</si>
  <si>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</si>
  <si>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</si>
  <si>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</si>
  <si>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</si>
  <si>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</si>
  <si>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</si>
  <si>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</si>
  <si>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</si>
  <si>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</si>
  <si>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</si>
  <si>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</si>
  <si>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</si>
  <si>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Lampiran 2 Belum Masuk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</si>
  <si>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</si>
  <si>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</si>
  <si>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</si>
  <si>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</si>
  <si>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</si>
  <si>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</si>
  <si>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</si>
  <si>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</si>
  <si>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</si>
  <si>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</si>
  <si>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</si>
  <si>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22 Tahun 2015</t>
  </si>
  <si>
    <t>Kota Pasuruan</t>
  </si>
  <si>
    <t>Kota Probolinggo</t>
  </si>
  <si>
    <t>Kota Surabaya</t>
  </si>
  <si>
    <t>Total Kabupaten/Kota Se-Jawa Timur</t>
  </si>
  <si>
    <t>Total Provinsi/Kab/Kota Se-Jawa Timur</t>
  </si>
  <si>
    <t>XVII</t>
  </si>
  <si>
    <t>Prov. Kalimantan Barat</t>
  </si>
  <si>
    <t>Kab. Bengkayang</t>
  </si>
  <si>
    <t>Kab. Kapuas hulu</t>
  </si>
  <si>
    <t>24 Tahun 2015</t>
  </si>
  <si>
    <t>Kab. Kayong Utara</t>
  </si>
  <si>
    <t>Kab. Ketapang</t>
  </si>
  <si>
    <t>Kab. Kubu Raya</t>
  </si>
  <si>
    <t>Kab. Landak</t>
  </si>
  <si>
    <t>Kab. Melawi</t>
  </si>
  <si>
    <t>09 Tahun 2016</t>
  </si>
  <si>
    <t>Kab. Pontianak (Mempawah)</t>
  </si>
  <si>
    <t>Kab. Sambas</t>
  </si>
  <si>
    <t>Kab. Sanggau</t>
  </si>
  <si>
    <t>Kab. Sekadau</t>
  </si>
  <si>
    <t>Kab. Sintang</t>
  </si>
  <si>
    <t>Kota Pontianak</t>
  </si>
  <si>
    <t>yanuar</t>
  </si>
  <si>
    <t>Kota Singkawang</t>
  </si>
  <si>
    <t>Total Kabupaten/Kota Se-Kalimantan Barat</t>
  </si>
  <si>
    <t>Total Provinsi/Kab/Kota Se-Kalimantan Barat</t>
  </si>
  <si>
    <t>XVIII</t>
  </si>
  <si>
    <t>Prov.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</si>
  <si>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</si>
  <si>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</si>
  <si>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</si>
  <si>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</si>
  <si>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</si>
  <si>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</si>
  <si>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</si>
  <si>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</si>
  <si>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</si>
  <si>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27 Tahun 2015</t>
  </si>
  <si>
    <t>Kab. Murung Raya</t>
  </si>
  <si>
    <t>Kab. Pulang Pisau</t>
  </si>
  <si>
    <t>Kab. Seruyan</t>
  </si>
  <si>
    <t>Kab. Sukamara</t>
  </si>
  <si>
    <t>Kota Palangkaraya</t>
  </si>
  <si>
    <t>Total Kabupaten/Kota Se-Kalimantan Tengah</t>
  </si>
  <si>
    <t>Total Provinsi/Kab/Kota Se-Kalimantan Tengah</t>
  </si>
  <si>
    <t>XIX</t>
  </si>
  <si>
    <t>Prov.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</si>
  <si>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</si>
  <si>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</si>
  <si>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</si>
  <si>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</si>
  <si>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</si>
  <si>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</si>
  <si>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</si>
  <si>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</si>
  <si>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</si>
  <si>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26 Tahun 2015</t>
  </si>
  <si>
    <t>Kab. Tanah Laut</t>
  </si>
  <si>
    <t>Kab. Tapin</t>
  </si>
  <si>
    <t>Kota Banjar Baru</t>
  </si>
  <si>
    <t>Kota Banjarmasin</t>
  </si>
  <si>
    <t>Total Kabupaten/Kota Se-Kalimantan Selatan</t>
  </si>
  <si>
    <t>Total Provinsi/Kab/Kota Se-Kalimantan Selatan</t>
  </si>
  <si>
    <t>XX</t>
  </si>
  <si>
    <t>Prov. Kalimantan Timur</t>
  </si>
  <si>
    <t>Kab. Berau</t>
  </si>
  <si>
    <t>Kab. Kutai Barat</t>
  </si>
  <si>
    <t>Kab. Kutai Kertanegara</t>
  </si>
  <si>
    <t>Kab. Kutai Timur</t>
  </si>
  <si>
    <t>Kab. Mahakam Ulu</t>
  </si>
  <si>
    <t>Kab. Paser</t>
  </si>
  <si>
    <t>Kab. Penaja, Paser Utara</t>
  </si>
  <si>
    <t>Kota Balikpapan</t>
  </si>
  <si>
    <t>Kota Bontang</t>
  </si>
  <si>
    <t>Kota Samarinda</t>
  </si>
  <si>
    <t>Total Kabupaten/Kota Se-Kalimantan Timur</t>
  </si>
  <si>
    <t>Total Provinsi/Kab/Kota Se-Kalimantan Timur</t>
  </si>
  <si>
    <t>XXI</t>
  </si>
  <si>
    <t>Prov. Kalimantan Utara</t>
  </si>
  <si>
    <t>01 Tahun 2015</t>
  </si>
  <si>
    <t>Kab. Bulungan</t>
  </si>
  <si>
    <t>Kab. Malinau</t>
  </si>
  <si>
    <t>Kab. Nunukan</t>
  </si>
  <si>
    <t>Kab. Tana Tidung</t>
  </si>
  <si>
    <t>Kota Tarakan</t>
  </si>
  <si>
    <t>Total Kabupaten/Kota Se-Kalimantan Utara</t>
  </si>
  <si>
    <t>Total Provinsi/Kab/Kota Se-Kalimantan Utara</t>
  </si>
  <si>
    <t>XXII</t>
  </si>
  <si>
    <t>Prov. Sulawesi Barat</t>
  </si>
  <si>
    <t>Kab. Majene</t>
  </si>
  <si>
    <t>Kab. Mamasa</t>
  </si>
  <si>
    <t>Kab. Mamuju</t>
  </si>
  <si>
    <t>Kab. Mamuju Tengah</t>
  </si>
  <si>
    <t>Kab. Mamuju Utara</t>
  </si>
  <si>
    <t>Kab. Polewali Mandar</t>
  </si>
  <si>
    <t>Total Kabupaten/Kota Se-Sulawesi Barat</t>
  </si>
  <si>
    <t>Total Provinsi/Kab/Kota Se-Sulawesi Barat</t>
  </si>
  <si>
    <t>XXIII</t>
  </si>
  <si>
    <t>Prov. Sulawesi Utara</t>
  </si>
  <si>
    <t>Kab. Bolaang Mongondow</t>
  </si>
  <si>
    <t>Kab. Bolaang Mongondow Selatan</t>
  </si>
  <si>
    <t>Kab. Bolaang Mongondow Timur</t>
  </si>
  <si>
    <t>Kab. Bolaang Mongondow utara</t>
  </si>
  <si>
    <t>Kab. Kep. Talaud</t>
  </si>
  <si>
    <t>Kab. Minahasa</t>
  </si>
  <si>
    <t>Kab. Minahasa Selatan</t>
  </si>
  <si>
    <t>Kab. Minahasa Tenggara</t>
  </si>
  <si>
    <t>Kab. Minahasa Utara</t>
  </si>
  <si>
    <t>Kab. Siau Tagulandang Biaro</t>
  </si>
  <si>
    <t>Kab. Kep. Sangihe</t>
  </si>
  <si>
    <t>Kota Bitung</t>
  </si>
  <si>
    <t>Kota Kotamobagu</t>
  </si>
  <si>
    <t>Kota Manado</t>
  </si>
  <si>
    <t>Kota Tomohon</t>
  </si>
  <si>
    <t>Total Kabupaten/Kota Se-Sulawesi Utara</t>
  </si>
  <si>
    <t>Total Provinsi/Kab/Kota Se-Sulawesi Utara</t>
  </si>
  <si>
    <t>XXIV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</si>
  <si>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</si>
  <si>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</si>
  <si>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</si>
  <si>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</si>
  <si>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</si>
  <si>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</si>
  <si>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</si>
  <si>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Total Kabupaten/Kota Se-Gorontalo</t>
  </si>
  <si>
    <t>Total Provinsi/Kab/Kota Se-Gorontalo</t>
  </si>
  <si>
    <t>XXV</t>
  </si>
  <si>
    <t>Prov.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</si>
  <si>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</si>
  <si>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</si>
  <si>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</si>
  <si>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</si>
  <si>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</si>
  <si>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</si>
  <si>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SIstem</t>
  </si>
  <si>
    <t>Kab. Morowali Utara</t>
  </si>
  <si>
    <t>Kab. Parigi Mountong</t>
  </si>
  <si>
    <t>Kab. Poso</t>
  </si>
  <si>
    <t>Kab. Sigi</t>
  </si>
  <si>
    <t>Kab. Tojo Una-Una</t>
  </si>
  <si>
    <t>Kab. Toli-Toli</t>
  </si>
  <si>
    <t>Kota Palu</t>
  </si>
  <si>
    <t>Total Kabupaten/Kota Se-Sulawesi Tengah</t>
  </si>
  <si>
    <t>Total Provinsi/Kab/Kota Se-Sulawesi Tengah</t>
  </si>
  <si>
    <t>XXVI</t>
  </si>
  <si>
    <t>Prov. Sulawesi Selatan</t>
  </si>
  <si>
    <t>Kab. Bantaeng</t>
  </si>
  <si>
    <t>Kab. Barru</t>
  </si>
  <si>
    <t>Kab. Bone</t>
  </si>
  <si>
    <t>Kab. Bulu 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</si>
  <si>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</si>
  <si>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</si>
  <si>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</si>
  <si>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</si>
  <si>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</si>
  <si>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</si>
  <si>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</si>
  <si>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Pangkep</t>
  </si>
  <si>
    <t>Kab. Pinrang</t>
  </si>
  <si>
    <t>lampiran 2 dan 6 Belum Masuk</t>
  </si>
  <si>
    <t>Kab. Selayar</t>
  </si>
  <si>
    <t>Kab. Sidrap</t>
  </si>
  <si>
    <t>Kab. Sinjai</t>
  </si>
  <si>
    <t>Kab. Soppeng</t>
  </si>
  <si>
    <t>Kab. Takalar</t>
  </si>
  <si>
    <t>Kab. Tanatoraja</t>
  </si>
  <si>
    <t>Kab. Toraja Utara</t>
  </si>
  <si>
    <t>Kab. Wajo</t>
  </si>
  <si>
    <t>Kota Makassar</t>
  </si>
  <si>
    <t>Kota Palopo</t>
  </si>
  <si>
    <t>Kota Pare-Pare</t>
  </si>
  <si>
    <t>Total Kabupaten/Kota Se-Sulawesi Selatan</t>
  </si>
  <si>
    <t>Total Provinsi/Kab/Kota Se-Sulawesi Selatan</t>
  </si>
  <si>
    <t>XXVII</t>
  </si>
  <si>
    <t>Prov.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</si>
  <si>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</si>
  <si>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</si>
  <si>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</si>
  <si>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</si>
  <si>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</si>
  <si>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</si>
  <si>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</si>
  <si>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>33 Tahun 2015</t>
  </si>
  <si>
    <t>Kab. Konawe Kepulauan</t>
  </si>
  <si>
    <t>Lampiran 6 Belum Masuk</t>
  </si>
  <si>
    <t>Kab. Konawe Selatan</t>
  </si>
  <si>
    <t>Kab. Konawe Utara</t>
  </si>
  <si>
    <t>Kab. Muna</t>
  </si>
  <si>
    <t>Kab. Wakatobi</t>
  </si>
  <si>
    <t>Kota Bau-Bau</t>
  </si>
  <si>
    <t>Kota Kendari</t>
  </si>
  <si>
    <t>Kab. Buton Selatan</t>
  </si>
  <si>
    <t>Kab. Buton Tengah</t>
  </si>
  <si>
    <t>Kab. Muna Barat</t>
  </si>
  <si>
    <t>Total Kabupaten/Kota Se-Sulawesi Tenggara</t>
  </si>
  <si>
    <t>Total Provinsi/Kab/Kota Se-Sulawesi Tenggara</t>
  </si>
  <si>
    <t>XXVIII</t>
  </si>
  <si>
    <t>Prov. Bali</t>
  </si>
  <si>
    <t>Kab. Badung</t>
  </si>
  <si>
    <t>Kab. Bangli</t>
  </si>
  <si>
    <t>Kab. Buleleng</t>
  </si>
  <si>
    <t>Kab. Gianyar</t>
  </si>
  <si>
    <t>Kab. Jembrana</t>
  </si>
  <si>
    <t>Kab. Karang Asem</t>
  </si>
  <si>
    <t>Kab. Klungkung</t>
  </si>
  <si>
    <t>Kab. Tabanan</t>
  </si>
  <si>
    <t>Kota Denpasar</t>
  </si>
  <si>
    <t>Total Kabupaten/Kota Se-Bali</t>
  </si>
  <si>
    <t>Total Provinsi/Kab/Kota Se-Bali</t>
  </si>
  <si>
    <t>XXIX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</si>
  <si>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</si>
  <si>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</si>
  <si>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</si>
  <si>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</si>
  <si>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</si>
  <si>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</si>
  <si>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</si>
  <si>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</si>
  <si>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</si>
  <si>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</si>
  <si>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</si>
  <si>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Total Kabupaten/Kota Se-Nusa Tenggara Barat</t>
  </si>
  <si>
    <t>Total Provinsi/Kab/Kota Se-Nusa Tenggara Barat</t>
  </si>
  <si>
    <t>XXX</t>
  </si>
  <si>
    <t>Prov.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</si>
  <si>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</si>
  <si>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</si>
  <si>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</si>
  <si>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</si>
  <si>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</si>
  <si>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</si>
  <si>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</si>
  <si>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</si>
  <si>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</si>
  <si>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</si>
  <si>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</si>
  <si>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</si>
  <si>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</si>
  <si>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</si>
  <si>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</si>
  <si>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</si>
  <si>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</si>
  <si>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</si>
  <si>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</si>
  <si>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</si>
  <si>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</si>
  <si>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</si>
  <si>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Total Kabupaten/Kota Se-Nusa Tenggara Timur</t>
  </si>
  <si>
    <t>Total Provinsi/Kab/Kota Se-Nusa Tenggara Timur</t>
  </si>
  <si>
    <t>XXXI</t>
  </si>
  <si>
    <t>Prov. Maluku</t>
  </si>
  <si>
    <t>Kab. Buru</t>
  </si>
  <si>
    <t>Kab. Buru Selatan</t>
  </si>
  <si>
    <t>Kab. Kep. Aru</t>
  </si>
  <si>
    <t>Kab. Maluku Barat Daya</t>
  </si>
  <si>
    <t>Kab. Maluku Tengah</t>
  </si>
  <si>
    <t>Kab. Maluku Tenggara</t>
  </si>
  <si>
    <t>Kab. Maluku Tenggara Barat</t>
  </si>
  <si>
    <t>Kab. Seram Bagian Barat</t>
  </si>
  <si>
    <t>Kab. Seram Bagian Timur</t>
  </si>
  <si>
    <t>Kota Ambon</t>
  </si>
  <si>
    <t>Kota Tual</t>
  </si>
  <si>
    <t>Total Kabupaten/Kota Se-Maluku</t>
  </si>
  <si>
    <t>Total Provinsi/Kab/Kota Se-Maluku</t>
  </si>
  <si>
    <t>XXXII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</si>
  <si>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</si>
  <si>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</si>
  <si>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</si>
  <si>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</si>
  <si>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</si>
  <si>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</si>
  <si>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Kepl. Sula</t>
  </si>
  <si>
    <t>Kab. Morotai</t>
  </si>
  <si>
    <t>Kab. Pulau Taliabu</t>
  </si>
  <si>
    <t>Kota Ternate</t>
  </si>
  <si>
    <t>Kota Tidore Kepulauan</t>
  </si>
  <si>
    <t>Total Kabupaten/Kota Se-Maluku Utara</t>
  </si>
  <si>
    <t>Total Provinsi/Kab/Kota Se-Maluku Utara</t>
  </si>
  <si>
    <t>XXXIII</t>
  </si>
  <si>
    <t>Prov. Papua</t>
  </si>
  <si>
    <t>Kab. Asmat</t>
  </si>
  <si>
    <t>Kab. Biak Numfor</t>
  </si>
  <si>
    <t>Kab. Boven Digoel</t>
  </si>
  <si>
    <t>Kab. Deiyai</t>
  </si>
  <si>
    <t>Kab. Dogiyai</t>
  </si>
  <si>
    <t>Kab. Intan Jaya</t>
  </si>
  <si>
    <t>Kab. Jayapura</t>
  </si>
  <si>
    <t>Kab. Jayawijaya</t>
  </si>
  <si>
    <t>Lampiran 2 dan 6 Belum Masuk</t>
  </si>
  <si>
    <t>Kab. Keerom</t>
  </si>
  <si>
    <t>Kab. Kepulauan Yapen</t>
  </si>
  <si>
    <t>Kab. Lanny Jaya</t>
  </si>
  <si>
    <t>Kab. Mamberamo Raya</t>
  </si>
  <si>
    <t>Kab. Mappi</t>
  </si>
  <si>
    <t>Kab. Mamberamo Tengah</t>
  </si>
  <si>
    <t>Kab. Merauke</t>
  </si>
  <si>
    <t>Kab. Mimika</t>
  </si>
  <si>
    <t>Kab. Nabire</t>
  </si>
  <si>
    <t>Kab. Nduga</t>
  </si>
  <si>
    <t>Kab. Paniai</t>
  </si>
  <si>
    <t>Kab. Pegunungan Bintang</t>
  </si>
  <si>
    <t>Kab. Puncak</t>
  </si>
  <si>
    <t>Kab. Puncak Jaya</t>
  </si>
  <si>
    <t>Kab. Sarmi</t>
  </si>
  <si>
    <t>Kab. Supiori</t>
  </si>
  <si>
    <t>Kab. Tolikara</t>
  </si>
  <si>
    <t>Kab. Waropen</t>
  </si>
  <si>
    <t>Kab. Yahukimo</t>
  </si>
  <si>
    <t>Kab. Yalimo</t>
  </si>
  <si>
    <t>Kota Jayapura</t>
  </si>
  <si>
    <t>Total Kabupaten/Kota Se-Papua</t>
  </si>
  <si>
    <t>Total Provinsi/Kab/Kota Se-Papua</t>
  </si>
  <si>
    <t>XXXIV</t>
  </si>
  <si>
    <t>Prov. Papua Barat</t>
  </si>
  <si>
    <t>Kab. Fak-Fak</t>
  </si>
  <si>
    <t>Kab. Kaimana</t>
  </si>
  <si>
    <t>Kab. Kep. Raja Ampat</t>
  </si>
  <si>
    <t>Kab. Manokwari</t>
  </si>
  <si>
    <t>Kab. Manokwari Selatan</t>
  </si>
  <si>
    <t>Kab. Maybrat</t>
  </si>
  <si>
    <t>Kab. Pegunungan Arfak</t>
  </si>
  <si>
    <t>Kab. Sorong</t>
  </si>
  <si>
    <t>Kab. Sorong Selatan</t>
  </si>
  <si>
    <t>Kab. Tambrauw</t>
  </si>
  <si>
    <t>Kab. Teluk Bintuni</t>
  </si>
  <si>
    <t>Kab. Teluk Wondama</t>
  </si>
  <si>
    <t>Kota Sorong</t>
  </si>
  <si>
    <t>Total Kabupaten/Kota Se-Papua Barat</t>
  </si>
  <si>
    <t>Total Provinsi/Kab/Kota Se-Papua Barat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</si>
  <si>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</si>
  <si>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</si>
  <si>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</si>
  <si>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</si>
  <si>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</si>
  <si>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>Provinsi</t>
  </si>
  <si>
    <t>Kabupaten</t>
  </si>
  <si>
    <t>Provinsi + Kabupate/Kota</t>
  </si>
  <si>
    <t>=F692-F687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</si>
</sst>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* #,##0_);_(* \(#,##0\);_(* &quot;-&quot;??_);_(@_)"/>
    <numFmt numFmtId="166" formatCode="#,##0.00_ ;[Red]\-#,##0.00\ "/>
    <numFmt numFmtId="167" formatCode="[$-421]dd\ mmmm\ yyyy;@"/>
    <numFmt numFmtId="168" formatCode="#,##0_ ;[Red]\-#,##0\ "/>
  </numFmts>
  <fonts count="11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24"/>
      <color rgb="FFFF0000"/>
      <name val="Calibri Light"/>
      <family val="1"/>
      <scheme val="maj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</cellStyleXfs>
  <cellXfs count="116">
    <xf numFmtId="0" fontId="0" fillId="0" borderId="0" xfId="0"/>
    <xf numFmtId="0" fontId="2" fillId="0" borderId="0" xfId="3" applyFont="1" applyAlignment="1">
      <alignment horizontal="left" vertical="center"/>
    </xf>
    <xf numFmtId="49" fontId="4" fillId="0" borderId="0" xfId="0" applyNumberFormat="1" applyFont="1" applyAlignment="1">
      <alignment horizontal="left"/>
    </xf>
    <xf numFmtId="40" fontId="4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166" fontId="5" fillId="2" borderId="1" xfId="3" applyNumberFormat="1" applyFont="1" applyFill="1" applyBorder="1" applyAlignment="1" applyProtection="1">
      <alignment horizontal="center" vertical="center"/>
    </xf>
    <xf numFmtId="166" fontId="5" fillId="2" borderId="2" xfId="3" applyNumberFormat="1" applyFont="1" applyFill="1" applyBorder="1" applyAlignment="1" applyProtection="1">
      <alignment horizontal="center" vertical="center"/>
    </xf>
    <xf numFmtId="166" fontId="5" fillId="2" borderId="3" xfId="3" applyNumberFormat="1" applyFont="1" applyFill="1" applyBorder="1" applyAlignment="1" applyProtection="1">
      <alignment horizontal="center" vertical="center"/>
    </xf>
    <xf numFmtId="0" fontId="5" fillId="3" borderId="4" xfId="3" applyNumberFormat="1" applyFont="1" applyFill="1" applyBorder="1" applyAlignment="1" applyProtection="1">
      <alignment horizontal="center" vertical="center"/>
    </xf>
    <xf numFmtId="167" fontId="5" fillId="3" borderId="4" xfId="3" applyNumberFormat="1" applyFont="1" applyFill="1" applyBorder="1" applyAlignment="1" applyProtection="1">
      <alignment horizontal="center" vertical="center"/>
    </xf>
    <xf numFmtId="166" fontId="5" fillId="4" borderId="5" xfId="3" applyNumberFormat="1" applyFont="1" applyFill="1" applyBorder="1" applyAlignment="1" applyProtection="1">
      <alignment horizontal="center" vertical="center" wrapText="1"/>
    </xf>
    <xf numFmtId="166" fontId="5" fillId="5" borderId="5" xfId="3" applyNumberFormat="1" applyFont="1" applyFill="1" applyBorder="1" applyAlignment="1" applyProtection="1">
      <alignment horizontal="center" vertical="center"/>
    </xf>
    <xf numFmtId="166" fontId="5" fillId="0" borderId="5" xfId="3" applyNumberFormat="1" applyFont="1" applyFill="1" applyBorder="1" applyAlignment="1" applyProtection="1">
      <alignment horizontal="center" vertical="center"/>
    </xf>
    <xf numFmtId="166" fontId="5" fillId="0" borderId="5" xfId="3" applyNumberFormat="1" applyFont="1" applyFill="1" applyBorder="1" applyAlignment="1" applyProtection="1">
      <alignment horizontal="center" vertical="center" wrapText="1"/>
    </xf>
    <xf numFmtId="166" fontId="5" fillId="5" borderId="5" xfId="3" applyNumberFormat="1" applyFont="1" applyFill="1" applyBorder="1" applyAlignment="1" applyProtection="1">
      <alignment horizontal="center" vertical="center" wrapText="1"/>
    </xf>
    <xf numFmtId="166" fontId="5" fillId="4" borderId="5" xfId="3" applyNumberFormat="1" applyFont="1" applyFill="1" applyBorder="1" applyAlignment="1" applyProtection="1">
      <alignment horizontal="center" vertical="center"/>
    </xf>
    <xf numFmtId="166" fontId="5" fillId="6" borderId="5" xfId="3" applyNumberFormat="1" applyFont="1" applyFill="1" applyBorder="1" applyAlignment="1">
      <alignment horizontal="center" vertical="center" wrapText="1"/>
    </xf>
    <xf numFmtId="166" fontId="5" fillId="6" borderId="6" xfId="3" applyNumberFormat="1" applyFont="1" applyFill="1" applyBorder="1" applyAlignment="1">
      <alignment horizontal="center" vertical="center" wrapText="1"/>
    </xf>
    <xf numFmtId="165" fontId="6" fillId="7" borderId="7" xfId="1" applyNumberFormat="1" applyFont="1" applyFill="1" applyBorder="1" applyAlignment="1">
      <alignment horizontal="center" vertical="center" wrapText="1"/>
    </xf>
    <xf numFmtId="165" fontId="6" fillId="7" borderId="6" xfId="1" applyNumberFormat="1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/>
    </xf>
    <xf numFmtId="168" fontId="5" fillId="0" borderId="9" xfId="3" applyNumberFormat="1" applyFont="1" applyFill="1" applyBorder="1" applyAlignment="1" applyProtection="1">
      <alignment horizontal="center" vertical="center"/>
    </xf>
    <xf numFmtId="168" fontId="5" fillId="0" borderId="10" xfId="3" applyNumberFormat="1" applyFont="1" applyFill="1" applyBorder="1" applyAlignment="1" applyProtection="1">
      <alignment horizontal="center" vertical="center"/>
    </xf>
    <xf numFmtId="168" fontId="5" fillId="0" borderId="11" xfId="3" applyNumberFormat="1" applyFont="1" applyFill="1" applyBorder="1" applyAlignment="1" applyProtection="1">
      <alignment horizontal="center" vertical="center"/>
    </xf>
    <xf numFmtId="168" fontId="5" fillId="0" borderId="12" xfId="3" applyNumberFormat="1" applyFont="1" applyFill="1" applyBorder="1" applyAlignment="1" applyProtection="1">
      <alignment horizontal="center" vertical="center"/>
    </xf>
    <xf numFmtId="168" fontId="5" fillId="0" borderId="12" xfId="3" applyNumberFormat="1" applyFont="1" applyFill="1" applyBorder="1" applyAlignment="1" applyProtection="1">
      <alignment horizontal="center" vertical="center" wrapText="1"/>
    </xf>
    <xf numFmtId="168" fontId="5" fillId="0" borderId="13" xfId="3" applyNumberFormat="1" applyFont="1" applyFill="1" applyBorder="1" applyAlignment="1" applyProtection="1">
      <alignment horizontal="center" vertical="center" wrapText="1"/>
    </xf>
    <xf numFmtId="165" fontId="6" fillId="0" borderId="14" xfId="1" applyNumberFormat="1" applyFont="1" applyFill="1" applyBorder="1" applyAlignment="1">
      <alignment horizontal="center" vertical="center"/>
    </xf>
    <xf numFmtId="165" fontId="6" fillId="0" borderId="13" xfId="1" applyNumberFormat="1" applyFont="1" applyFill="1" applyBorder="1" applyAlignment="1">
      <alignment horizontal="center" vertical="center"/>
    </xf>
    <xf numFmtId="168" fontId="6" fillId="0" borderId="0" xfId="0" applyNumberFormat="1" applyFont="1" applyFill="1" applyAlignment="1">
      <alignment horizontal="center"/>
    </xf>
    <xf numFmtId="168" fontId="6" fillId="0" borderId="0" xfId="0" applyNumberFormat="1" applyFont="1" applyFill="1" applyAlignment="1">
      <alignment horizontal="center" vertical="center"/>
    </xf>
    <xf numFmtId="0" fontId="5" fillId="0" borderId="14" xfId="3" applyNumberFormat="1" applyFont="1" applyFill="1" applyBorder="1" applyAlignment="1" applyProtection="1">
      <alignment horizontal="center" vertical="center"/>
    </xf>
    <xf numFmtId="0" fontId="5" fillId="0" borderId="11" xfId="3" applyNumberFormat="1" applyFont="1" applyFill="1" applyBorder="1" applyAlignment="1" applyProtection="1">
      <alignment horizontal="center" vertical="center"/>
    </xf>
    <xf numFmtId="0" fontId="5" fillId="0" borderId="13" xfId="3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Alignment="1">
      <alignment horizontal="center" vertical="center"/>
    </xf>
    <xf numFmtId="168" fontId="7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left"/>
    </xf>
    <xf numFmtId="166" fontId="8" fillId="9" borderId="14" xfId="0" applyNumberFormat="1" applyFont="1" applyFill="1" applyBorder="1" applyAlignment="1">
      <alignment horizontal="center"/>
    </xf>
    <xf numFmtId="166" fontId="8" fillId="9" borderId="11" xfId="0" applyNumberFormat="1" applyFont="1" applyFill="1" applyBorder="1" applyAlignment="1">
      <alignment horizontal="left"/>
    </xf>
    <xf numFmtId="166" fontId="8" fillId="9" borderId="11" xfId="0" applyNumberFormat="1" applyFont="1" applyFill="1" applyBorder="1" applyAlignment="1">
      <alignment horizontal="center" vertical="center"/>
    </xf>
    <xf numFmtId="167" fontId="8" fillId="9" borderId="11" xfId="0" applyNumberFormat="1" applyFont="1" applyFill="1" applyBorder="1" applyAlignment="1">
      <alignment horizontal="center" vertical="center"/>
    </xf>
    <xf numFmtId="166" fontId="8" fillId="9" borderId="11" xfId="1" applyNumberFormat="1" applyFont="1" applyFill="1" applyBorder="1" applyAlignment="1"/>
    <xf numFmtId="166" fontId="8" fillId="9" borderId="11" xfId="1" applyNumberFormat="1" applyFont="1" applyFill="1" applyBorder="1" applyAlignment="1">
      <alignment horizontal="right"/>
    </xf>
    <xf numFmtId="40" fontId="8" fillId="9" borderId="11" xfId="1" applyNumberFormat="1" applyFont="1" applyFill="1" applyBorder="1" applyAlignment="1">
      <alignment horizontal="right"/>
    </xf>
    <xf numFmtId="40" fontId="9" fillId="9" borderId="13" xfId="3" applyNumberFormat="1" applyFont="1" applyFill="1" applyBorder="1" applyAlignment="1">
      <alignment horizontal="right"/>
    </xf>
    <xf numFmtId="37" fontId="4" fillId="9" borderId="14" xfId="1" applyNumberFormat="1" applyFont="1" applyFill="1" applyBorder="1" applyAlignment="1">
      <alignment horizontal="center" vertical="center"/>
    </xf>
    <xf numFmtId="37" fontId="4" fillId="9" borderId="13" xfId="1" applyNumberFormat="1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168" fontId="4" fillId="0" borderId="14" xfId="0" applyNumberFormat="1" applyFont="1" applyBorder="1" applyAlignment="1">
      <alignment horizontal="center" vertical="center"/>
    </xf>
    <xf numFmtId="166" fontId="4" fillId="0" borderId="11" xfId="0" applyNumberFormat="1" applyFont="1" applyBorder="1" applyAlignment="1">
      <alignment horizontal="left"/>
    </xf>
    <xf numFmtId="166" fontId="4" fillId="0" borderId="11" xfId="0" applyNumberFormat="1" applyFont="1" applyBorder="1" applyAlignment="1">
      <alignment horizontal="center"/>
    </xf>
    <xf numFmtId="167" fontId="4" fillId="0" borderId="11" xfId="0" applyNumberFormat="1" applyFont="1" applyBorder="1" applyAlignment="1">
      <alignment horizontal="center" vertical="center"/>
    </xf>
    <xf numFmtId="166" fontId="4" fillId="0" borderId="11" xfId="0" applyNumberFormat="1" applyFont="1" applyBorder="1" applyAlignment="1"/>
    <xf numFmtId="166" fontId="4" fillId="0" borderId="11" xfId="1" applyNumberFormat="1" applyFont="1" applyBorder="1" applyAlignment="1">
      <alignment horizontal="right"/>
    </xf>
    <xf numFmtId="40" fontId="4" fillId="0" borderId="11" xfId="1" applyNumberFormat="1" applyFont="1" applyBorder="1" applyAlignment="1">
      <alignment horizontal="right"/>
    </xf>
    <xf numFmtId="40" fontId="10" fillId="0" borderId="13" xfId="3" applyNumberFormat="1" applyFont="1" applyFill="1" applyBorder="1" applyAlignment="1">
      <alignment horizontal="right"/>
    </xf>
    <xf numFmtId="37" fontId="4" fillId="0" borderId="14" xfId="1" applyNumberFormat="1" applyFont="1" applyBorder="1" applyAlignment="1">
      <alignment horizontal="center" vertical="center"/>
    </xf>
    <xf numFmtId="37" fontId="4" fillId="0" borderId="13" xfId="1" applyNumberFormat="1" applyFont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7" fontId="4" fillId="0" borderId="11" xfId="0" applyNumberFormat="1" applyFont="1" applyFill="1" applyBorder="1" applyAlignment="1">
      <alignment horizontal="center" vertical="center"/>
    </xf>
    <xf numFmtId="164" fontId="4" fillId="0" borderId="0" xfId="1" applyFont="1" applyAlignment="1">
      <alignment horizontal="left"/>
    </xf>
    <xf numFmtId="168" fontId="4" fillId="0" borderId="14" xfId="0" applyNumberFormat="1" applyFont="1" applyFill="1" applyBorder="1" applyAlignment="1">
      <alignment horizontal="center" vertical="center"/>
    </xf>
    <xf numFmtId="166" fontId="4" fillId="0" borderId="11" xfId="0" applyNumberFormat="1" applyFont="1" applyFill="1" applyBorder="1" applyAlignment="1">
      <alignment horizontal="left"/>
    </xf>
    <xf numFmtId="166" fontId="4" fillId="0" borderId="11" xfId="0" applyNumberFormat="1" applyFont="1" applyFill="1" applyBorder="1" applyAlignment="1"/>
    <xf numFmtId="166" fontId="4" fillId="0" borderId="11" xfId="1" applyNumberFormat="1" applyFont="1" applyFill="1" applyBorder="1" applyAlignment="1">
      <alignment horizontal="right"/>
    </xf>
    <xf numFmtId="40" fontId="4" fillId="0" borderId="11" xfId="1" applyNumberFormat="1" applyFont="1" applyFill="1" applyBorder="1" applyAlignment="1">
      <alignment horizontal="right"/>
    </xf>
    <xf numFmtId="37" fontId="4" fillId="0" borderId="14" xfId="1" applyNumberFormat="1" applyFont="1" applyFill="1" applyBorder="1" applyAlignment="1">
      <alignment horizontal="center" vertical="center"/>
    </xf>
    <xf numFmtId="37" fontId="4" fillId="0" borderId="13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166" fontId="4" fillId="10" borderId="14" xfId="0" applyNumberFormat="1" applyFont="1" applyFill="1" applyBorder="1" applyAlignment="1">
      <alignment horizontal="left"/>
    </xf>
    <xf numFmtId="166" fontId="8" fillId="10" borderId="11" xfId="0" applyNumberFormat="1" applyFont="1" applyFill="1" applyBorder="1" applyAlignment="1">
      <alignment horizontal="left"/>
    </xf>
    <xf numFmtId="166" fontId="8" fillId="10" borderId="11" xfId="0" applyNumberFormat="1" applyFont="1" applyFill="1" applyBorder="1" applyAlignment="1">
      <alignment horizontal="center"/>
    </xf>
    <xf numFmtId="166" fontId="8" fillId="10" borderId="11" xfId="1" applyNumberFormat="1" applyFont="1" applyFill="1" applyBorder="1" applyAlignment="1">
      <alignment horizontal="right"/>
    </xf>
    <xf numFmtId="166" fontId="8" fillId="10" borderId="13" xfId="1" applyNumberFormat="1" applyFont="1" applyFill="1" applyBorder="1" applyAlignment="1">
      <alignment horizontal="right"/>
    </xf>
    <xf numFmtId="37" fontId="8" fillId="10" borderId="14" xfId="1" applyNumberFormat="1" applyFont="1" applyFill="1" applyBorder="1" applyAlignment="1">
      <alignment horizontal="center" vertical="center"/>
    </xf>
    <xf numFmtId="37" fontId="8" fillId="10" borderId="13" xfId="1" applyNumberFormat="1" applyFont="1" applyFill="1" applyBorder="1" applyAlignment="1">
      <alignment horizontal="center" vertical="center"/>
    </xf>
    <xf numFmtId="166" fontId="8" fillId="9" borderId="11" xfId="0" applyNumberFormat="1" applyFont="1" applyFill="1" applyBorder="1" applyAlignment="1"/>
    <xf numFmtId="167" fontId="4" fillId="0" borderId="11" xfId="0" applyNumberFormat="1" applyFont="1" applyFill="1" applyBorder="1" applyAlignment="1">
      <alignment horizontal="center"/>
    </xf>
    <xf numFmtId="166" fontId="4" fillId="0" borderId="11" xfId="0" applyNumberFormat="1" applyFont="1" applyFill="1" applyBorder="1" applyAlignment="1">
      <alignment horizontal="center"/>
    </xf>
    <xf numFmtId="0" fontId="4" fillId="11" borderId="0" xfId="0" applyFont="1" applyFill="1" applyAlignment="1">
      <alignment horizontal="center" vertical="center"/>
    </xf>
    <xf numFmtId="167" fontId="8" fillId="9" borderId="11" xfId="0" quotePrefix="1" applyNumberFormat="1" applyFont="1" applyFill="1" applyBorder="1" applyAlignment="1">
      <alignment horizontal="center" vertical="center"/>
    </xf>
    <xf numFmtId="166" fontId="4" fillId="0" borderId="11" xfId="0" applyNumberFormat="1" applyFont="1" applyFill="1" applyBorder="1" applyAlignment="1">
      <alignment horizontal="center" vertical="center"/>
    </xf>
    <xf numFmtId="167" fontId="4" fillId="12" borderId="11" xfId="0" applyNumberFormat="1" applyFont="1" applyFill="1" applyBorder="1" applyAlignment="1">
      <alignment horizontal="center" vertical="center"/>
    </xf>
    <xf numFmtId="166" fontId="4" fillId="10" borderId="15" xfId="0" applyNumberFormat="1" applyFont="1" applyFill="1" applyBorder="1" applyAlignment="1">
      <alignment horizontal="left"/>
    </xf>
    <xf numFmtId="166" fontId="8" fillId="10" borderId="16" xfId="0" applyNumberFormat="1" applyFont="1" applyFill="1" applyBorder="1" applyAlignment="1">
      <alignment horizontal="left"/>
    </xf>
    <xf numFmtId="166" fontId="8" fillId="10" borderId="16" xfId="1" applyNumberFormat="1" applyFont="1" applyFill="1" applyBorder="1" applyAlignment="1">
      <alignment horizontal="right"/>
    </xf>
    <xf numFmtId="166" fontId="8" fillId="10" borderId="17" xfId="1" applyNumberFormat="1" applyFont="1" applyFill="1" applyBorder="1" applyAlignment="1">
      <alignment horizontal="right"/>
    </xf>
    <xf numFmtId="37" fontId="8" fillId="10" borderId="15" xfId="1" applyNumberFormat="1" applyFont="1" applyFill="1" applyBorder="1" applyAlignment="1">
      <alignment horizontal="center" vertical="center"/>
    </xf>
    <xf numFmtId="37" fontId="8" fillId="10" borderId="17" xfId="1" applyNumberFormat="1" applyFont="1" applyFill="1" applyBorder="1" applyAlignment="1">
      <alignment horizontal="center" vertical="center"/>
    </xf>
    <xf numFmtId="166" fontId="8" fillId="13" borderId="7" xfId="0" applyNumberFormat="1" applyFont="1" applyFill="1" applyBorder="1" applyAlignment="1">
      <alignment horizontal="left"/>
    </xf>
    <xf numFmtId="166" fontId="5" fillId="13" borderId="3" xfId="3" applyNumberFormat="1" applyFont="1" applyFill="1" applyBorder="1" applyAlignment="1" applyProtection="1">
      <alignment horizontal="left" vertical="center"/>
    </xf>
    <xf numFmtId="166" fontId="8" fillId="13" borderId="3" xfId="1" applyNumberFormat="1" applyFont="1" applyFill="1" applyBorder="1" applyAlignment="1">
      <alignment horizontal="right"/>
    </xf>
    <xf numFmtId="1" fontId="8" fillId="13" borderId="3" xfId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166" fontId="8" fillId="13" borderId="18" xfId="0" applyNumberFormat="1" applyFont="1" applyFill="1" applyBorder="1" applyAlignment="1">
      <alignment horizontal="left"/>
    </xf>
    <xf numFmtId="166" fontId="5" fillId="13" borderId="19" xfId="3" applyNumberFormat="1" applyFont="1" applyFill="1" applyBorder="1" applyAlignment="1" applyProtection="1">
      <alignment horizontal="left" vertical="center"/>
    </xf>
    <xf numFmtId="166" fontId="8" fillId="13" borderId="11" xfId="1" applyNumberFormat="1" applyFont="1" applyFill="1" applyBorder="1" applyAlignment="1">
      <alignment horizontal="right"/>
    </xf>
    <xf numFmtId="166" fontId="8" fillId="13" borderId="19" xfId="1" applyNumberFormat="1" applyFont="1" applyFill="1" applyBorder="1" applyAlignment="1">
      <alignment horizontal="right"/>
    </xf>
    <xf numFmtId="1" fontId="8" fillId="13" borderId="19" xfId="1" applyNumberFormat="1" applyFont="1" applyFill="1" applyBorder="1" applyAlignment="1">
      <alignment horizontal="center" vertical="center"/>
    </xf>
    <xf numFmtId="166" fontId="8" fillId="13" borderId="14" xfId="0" applyNumberFormat="1" applyFont="1" applyFill="1" applyBorder="1" applyAlignment="1">
      <alignment horizontal="left"/>
    </xf>
    <xf numFmtId="166" fontId="5" fillId="13" borderId="11" xfId="3" applyNumberFormat="1" applyFont="1" applyFill="1" applyBorder="1" applyAlignment="1" applyProtection="1">
      <alignment horizontal="left" vertical="center"/>
    </xf>
    <xf numFmtId="1" fontId="8" fillId="13" borderId="11" xfId="1" applyNumberFormat="1" applyFont="1" applyFill="1" applyBorder="1" applyAlignment="1">
      <alignment horizontal="center" vertical="center"/>
    </xf>
    <xf numFmtId="166" fontId="8" fillId="13" borderId="15" xfId="0" applyNumberFormat="1" applyFont="1" applyFill="1" applyBorder="1" applyAlignment="1">
      <alignment horizontal="left"/>
    </xf>
    <xf numFmtId="166" fontId="5" fillId="13" borderId="16" xfId="3" applyNumberFormat="1" applyFont="1" applyFill="1" applyBorder="1" applyAlignment="1" applyProtection="1">
      <alignment horizontal="left" vertical="center"/>
    </xf>
    <xf numFmtId="166" fontId="8" fillId="13" borderId="16" xfId="1" applyNumberFormat="1" applyFont="1" applyFill="1" applyBorder="1" applyAlignment="1">
      <alignment horizontal="right"/>
    </xf>
    <xf numFmtId="1" fontId="8" fillId="13" borderId="16" xfId="1" applyNumberFormat="1" applyFont="1" applyFill="1" applyBorder="1" applyAlignment="1">
      <alignment horizontal="center" vertical="center"/>
    </xf>
    <xf numFmtId="164" fontId="4" fillId="0" borderId="0" xfId="1" applyFont="1" applyAlignment="1">
      <alignment horizontal="right"/>
    </xf>
    <xf numFmtId="38" fontId="4" fillId="0" borderId="0" xfId="1" applyNumberFormat="1" applyFont="1" applyAlignment="1">
      <alignment horizontal="right"/>
    </xf>
    <xf numFmtId="10" fontId="4" fillId="0" borderId="0" xfId="2" applyNumberFormat="1" applyFont="1" applyAlignment="1">
      <alignment horizontal="center" vertical="center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696"/>
  <sheetViews>
    <sheetView tabSelected="1" zoomScale="85" zoomScaleNormal="85" workbookViewId="0">
      <pane xSplit="3" ySplit="7" topLeftCell="D670" activePane="bottomRight" state="frozen"/>
      <selection pane="topRight" activeCell="D1" sqref="D1"/>
      <selection pane="bottomLeft" activeCell="A8" sqref="A8"/>
      <selection pane="bottomRight" activeCell="C690" sqref="C690"/>
    </sheetView>
  </sheetViews>
  <sheetFormatPr defaultRowHeight="15" x14ac:dyDescent="0.25"/>
  <cols>
    <col min="1" max="2" width="9.28515625" style="5" bestFit="1" customWidth="1"/>
    <col min="3" max="3" width="50" style="2" bestFit="1" customWidth="1"/>
    <col min="4" max="4" width="21" style="2" customWidth="1"/>
    <col min="5" max="5" width="22.42578125" style="2" customWidth="1"/>
    <col min="6" max="6" width="33.140625" style="2" customWidth="1"/>
    <col min="7" max="7" width="29.85546875" style="3" customWidth="1"/>
    <col min="8" max="8" width="29.5703125" style="3" customWidth="1"/>
    <col min="9" max="9" width="27.140625" style="3" customWidth="1"/>
    <col min="10" max="10" width="26" style="3" customWidth="1"/>
    <col min="11" max="11" width="35.140625" style="3" customWidth="1"/>
    <col min="12" max="12" width="31.5703125" style="3" customWidth="1"/>
    <col min="13" max="13" width="28.85546875" style="3" customWidth="1"/>
    <col min="14" max="15" width="27.140625" style="3" customWidth="1"/>
    <col min="16" max="16" width="29.42578125" style="3" customWidth="1"/>
    <col min="17" max="17" width="27.140625" style="3" customWidth="1"/>
    <col min="18" max="18" width="17.28515625" style="3" customWidth="1"/>
    <col min="19" max="19" width="25.28515625" style="3" customWidth="1"/>
    <col min="20" max="20" width="34.28515625" style="3" customWidth="1"/>
    <col min="21" max="21" width="27.140625" style="3" customWidth="1"/>
    <col min="22" max="22" width="33" style="3" customWidth="1"/>
    <col min="23" max="23" width="31.42578125" style="3" customWidth="1"/>
    <col min="24" max="24" width="31" style="3" customWidth="1"/>
    <col min="25" max="25" width="27.140625" style="3" customWidth="1"/>
    <col min="26" max="26" width="23" style="3" customWidth="1"/>
    <col min="27" max="27" width="28.140625" style="3" customWidth="1"/>
    <col min="28" max="28" width="27.140625" style="3" customWidth="1"/>
    <col min="29" max="29" width="32.140625" style="3" customWidth="1"/>
    <col min="30" max="30" width="28.140625" style="3" customWidth="1"/>
    <col min="31" max="31" width="27.140625" style="3" customWidth="1"/>
    <col min="32" max="32" width="33.42578125" style="3" customWidth="1"/>
    <col min="33" max="33" width="28.85546875" style="3" customWidth="1"/>
    <col min="34" max="34" width="28.5703125" style="3" customWidth="1"/>
    <col min="35" max="35" width="27.140625" style="3" customWidth="1"/>
    <col min="36" max="36" width="30" style="3" customWidth="1"/>
    <col min="37" max="37" width="29.140625" style="3" customWidth="1"/>
    <col min="38" max="38" width="27.140625" style="3" customWidth="1"/>
    <col min="39" max="39" width="24.7109375" style="3" customWidth="1"/>
    <col min="40" max="40" width="28.140625" style="3" customWidth="1"/>
    <col min="41" max="41" width="25.28515625" style="3" customWidth="1"/>
    <col min="42" max="42" width="28" style="3" customWidth="1"/>
    <col min="43" max="43" width="29.140625" style="3" customWidth="1"/>
    <col min="44" max="44" width="28.140625" style="3" customWidth="1"/>
    <col min="45" max="45" width="28.5703125" style="3" customWidth="1"/>
    <col min="46" max="46" width="28.140625" style="3" customWidth="1"/>
    <col min="47" max="47" width="24.7109375" style="3" customWidth="1"/>
    <col min="48" max="48" width="30.140625" style="3" customWidth="1"/>
    <col min="49" max="49" width="29.28515625" style="3" customWidth="1"/>
    <col min="50" max="50" width="27.140625" style="3" customWidth="1"/>
    <col min="51" max="51" width="12.28515625" style="4" customWidth="1"/>
    <col min="52" max="52" width="12.5703125" style="4" customWidth="1"/>
    <col min="53" max="53" width="9.5703125" style="5" customWidth="1"/>
    <col min="54" max="56" width="9.140625" style="5" customWidth="1"/>
    <col min="57" max="57" width="9.140625" style="6"/>
    <col min="58" max="58" width="9.140625" style="64"/>
    <col min="59" max="60" width="9.140625" style="5" customWidth="1"/>
    <col min="61" max="61" width="27.42578125" style="5" customWidth="1"/>
    <col min="62" max="62" width="9.140625" style="6"/>
    <col min="63" max="16384" width="9.140625" style="5"/>
  </cols>
  <sheetData>
    <row r="1" spans="1:62" ht="31.5" x14ac:dyDescent="0.25">
      <c r="A1" s="1" t="s">
        <v>0</v>
      </c>
      <c r="B1" s="1"/>
      <c r="BF1" s="6"/>
    </row>
    <row r="2" spans="1:62" ht="31.5" x14ac:dyDescent="0.25">
      <c r="A2" s="1" t="s">
        <v>1</v>
      </c>
      <c r="B2" s="1"/>
      <c r="BF2" s="6"/>
    </row>
    <row r="3" spans="1:62" ht="15.75" thickBot="1" x14ac:dyDescent="0.3">
      <c r="BF3" s="6"/>
    </row>
    <row r="4" spans="1:62" s="25" customFormat="1" ht="84" customHeight="1" thickBot="1" x14ac:dyDescent="0.3">
      <c r="A4" s="7" t="s">
        <v>2</v>
      </c>
      <c r="B4" s="8"/>
      <c r="C4" s="9" t="s">
        <v>3</v>
      </c>
      <c r="D4" s="10" t="s">
        <v>4</v>
      </c>
      <c r="E4" s="11" t="s">
        <v>5</v>
      </c>
      <c r="F4" s="12" t="s">
        <v>6</v>
      </c>
      <c r="G4" s="13" t="s">
        <v>7</v>
      </c>
      <c r="H4" s="14" t="s">
        <v>8</v>
      </c>
      <c r="I4" s="14" t="s">
        <v>9</v>
      </c>
      <c r="J4" s="15" t="s">
        <v>10</v>
      </c>
      <c r="K4" s="15" t="s">
        <v>11</v>
      </c>
      <c r="L4" s="16" t="s">
        <v>12</v>
      </c>
      <c r="M4" s="15" t="s">
        <v>13</v>
      </c>
      <c r="N4" s="14" t="s">
        <v>14</v>
      </c>
      <c r="O4" s="14" t="s">
        <v>15</v>
      </c>
      <c r="P4" s="16" t="s">
        <v>16</v>
      </c>
      <c r="Q4" s="15" t="s">
        <v>17</v>
      </c>
      <c r="R4" s="14" t="s">
        <v>18</v>
      </c>
      <c r="S4" s="15" t="s">
        <v>19</v>
      </c>
      <c r="T4" s="15" t="s">
        <v>20</v>
      </c>
      <c r="U4" s="15" t="s">
        <v>21</v>
      </c>
      <c r="V4" s="17" t="s">
        <v>22</v>
      </c>
      <c r="W4" s="16" t="s">
        <v>23</v>
      </c>
      <c r="X4" s="14" t="s">
        <v>24</v>
      </c>
      <c r="Y4" s="14" t="s">
        <v>25</v>
      </c>
      <c r="Z4" s="14" t="s">
        <v>26</v>
      </c>
      <c r="AA4" s="14" t="s">
        <v>27</v>
      </c>
      <c r="AB4" s="15" t="s">
        <v>28</v>
      </c>
      <c r="AC4" s="15" t="s">
        <v>29</v>
      </c>
      <c r="AD4" s="14" t="s">
        <v>30</v>
      </c>
      <c r="AE4" s="15" t="s">
        <v>31</v>
      </c>
      <c r="AF4" s="13" t="s">
        <v>32</v>
      </c>
      <c r="AG4" s="14" t="s">
        <v>24</v>
      </c>
      <c r="AH4" s="15" t="s">
        <v>33</v>
      </c>
      <c r="AI4" s="14" t="s">
        <v>34</v>
      </c>
      <c r="AJ4" s="12" t="s">
        <v>35</v>
      </c>
      <c r="AK4" s="14" t="s">
        <v>36</v>
      </c>
      <c r="AL4" s="15" t="s">
        <v>37</v>
      </c>
      <c r="AM4" s="15" t="s">
        <v>38</v>
      </c>
      <c r="AN4" s="15" t="s">
        <v>39</v>
      </c>
      <c r="AO4" s="15" t="s">
        <v>40</v>
      </c>
      <c r="AP4" s="15" t="s">
        <v>41</v>
      </c>
      <c r="AQ4" s="12" t="s">
        <v>42</v>
      </c>
      <c r="AR4" s="15" t="s">
        <v>43</v>
      </c>
      <c r="AS4" s="14" t="s">
        <v>44</v>
      </c>
      <c r="AT4" s="15" t="s">
        <v>45</v>
      </c>
      <c r="AU4" s="15" t="s">
        <v>46</v>
      </c>
      <c r="AV4" s="18" t="s">
        <v>47</v>
      </c>
      <c r="AW4" s="18" t="s">
        <v>48</v>
      </c>
      <c r="AX4" s="19" t="s">
        <v>49</v>
      </c>
      <c r="AY4" s="20" t="s">
        <v>50</v>
      </c>
      <c r="AZ4" s="21" t="s">
        <v>51</v>
      </c>
      <c r="BA4" s="22" t="s">
        <v>52</v>
      </c>
      <c r="BB4" s="22" t="s">
        <v>53</v>
      </c>
      <c r="BC4" s="22" t="s">
        <v>54</v>
      </c>
      <c r="BD4" s="22" t="s">
        <v>55</v>
      </c>
      <c r="BE4" s="23" t="s">
        <v>56</v>
      </c>
      <c r="BF4" s="23"/>
      <c r="BG4" s="24" t="s">
        <v>57</v>
      </c>
      <c r="BJ4" s="23" t="s">
        <v>58</v>
      </c>
    </row>
    <row r="5" spans="1:62" s="34" customFormat="1" ht="15" customHeight="1" x14ac:dyDescent="0.25">
      <c r="A5" s="26">
        <v>1</v>
      </c>
      <c r="B5" s="27"/>
      <c r="C5" s="28">
        <v>2</v>
      </c>
      <c r="D5" s="29"/>
      <c r="E5" s="29"/>
      <c r="F5" s="30">
        <v>3</v>
      </c>
      <c r="G5" s="29">
        <v>4</v>
      </c>
      <c r="H5" s="29" t="s">
        <v>59</v>
      </c>
      <c r="I5" s="29" t="s">
        <v>60</v>
      </c>
      <c r="J5" s="30" t="s">
        <v>61</v>
      </c>
      <c r="K5" s="30" t="s">
        <v>62</v>
      </c>
      <c r="L5" s="30">
        <v>9</v>
      </c>
      <c r="M5" s="30" t="s">
        <v>63</v>
      </c>
      <c r="N5" s="29" t="s">
        <v>64</v>
      </c>
      <c r="O5" s="29" t="s">
        <v>65</v>
      </c>
      <c r="P5" s="30">
        <v>13</v>
      </c>
      <c r="Q5" s="30" t="s">
        <v>66</v>
      </c>
      <c r="R5" s="29" t="s">
        <v>67</v>
      </c>
      <c r="S5" s="30" t="s">
        <v>68</v>
      </c>
      <c r="T5" s="30" t="s">
        <v>69</v>
      </c>
      <c r="U5" s="30" t="s">
        <v>70</v>
      </c>
      <c r="V5" s="29">
        <v>19</v>
      </c>
      <c r="W5" s="30">
        <v>20</v>
      </c>
      <c r="X5" s="29" t="s">
        <v>71</v>
      </c>
      <c r="Y5" s="29" t="s">
        <v>72</v>
      </c>
      <c r="Z5" s="29" t="s">
        <v>73</v>
      </c>
      <c r="AA5" s="29" t="s">
        <v>74</v>
      </c>
      <c r="AB5" s="30" t="s">
        <v>75</v>
      </c>
      <c r="AC5" s="30" t="s">
        <v>76</v>
      </c>
      <c r="AD5" s="29" t="s">
        <v>77</v>
      </c>
      <c r="AE5" s="30" t="s">
        <v>78</v>
      </c>
      <c r="AF5" s="29">
        <v>29</v>
      </c>
      <c r="AG5" s="29" t="s">
        <v>79</v>
      </c>
      <c r="AH5" s="30" t="s">
        <v>80</v>
      </c>
      <c r="AI5" s="29" t="s">
        <v>81</v>
      </c>
      <c r="AJ5" s="30">
        <v>33</v>
      </c>
      <c r="AK5" s="29" t="s">
        <v>82</v>
      </c>
      <c r="AL5" s="30" t="s">
        <v>83</v>
      </c>
      <c r="AM5" s="30" t="s">
        <v>84</v>
      </c>
      <c r="AN5" s="30" t="s">
        <v>85</v>
      </c>
      <c r="AO5" s="30" t="s">
        <v>86</v>
      </c>
      <c r="AP5" s="30" t="s">
        <v>87</v>
      </c>
      <c r="AQ5" s="30">
        <v>40</v>
      </c>
      <c r="AR5" s="30" t="s">
        <v>88</v>
      </c>
      <c r="AS5" s="29" t="s">
        <v>89</v>
      </c>
      <c r="AT5" s="30" t="s">
        <v>90</v>
      </c>
      <c r="AU5" s="30" t="s">
        <v>91</v>
      </c>
      <c r="AV5" s="30">
        <v>45</v>
      </c>
      <c r="AW5" s="30">
        <v>46</v>
      </c>
      <c r="AX5" s="31">
        <v>47</v>
      </c>
      <c r="AY5" s="32"/>
      <c r="AZ5" s="33"/>
      <c r="BE5" s="35"/>
      <c r="BF5" s="35"/>
      <c r="BG5" s="34">
        <v>542</v>
      </c>
      <c r="BJ5" s="35"/>
    </row>
    <row r="6" spans="1:62" s="41" customFormat="1" ht="15" customHeight="1" x14ac:dyDescent="0.25">
      <c r="A6" s="36"/>
      <c r="B6" s="36"/>
      <c r="C6" s="37"/>
      <c r="D6" s="37"/>
      <c r="E6" s="37"/>
      <c r="F6" s="37">
        <v>2015</v>
      </c>
      <c r="G6" s="37">
        <v>2015</v>
      </c>
      <c r="H6" s="37">
        <v>2015</v>
      </c>
      <c r="I6" s="37">
        <v>2015</v>
      </c>
      <c r="J6" s="37">
        <v>2015</v>
      </c>
      <c r="K6" s="37">
        <v>2015</v>
      </c>
      <c r="L6" s="37">
        <v>2015</v>
      </c>
      <c r="M6" s="37">
        <v>2015</v>
      </c>
      <c r="N6" s="37">
        <v>2015</v>
      </c>
      <c r="O6" s="37">
        <v>2015</v>
      </c>
      <c r="P6" s="37">
        <v>2015</v>
      </c>
      <c r="Q6" s="37">
        <v>2015</v>
      </c>
      <c r="R6" s="37">
        <v>2015</v>
      </c>
      <c r="S6" s="37">
        <v>2015</v>
      </c>
      <c r="T6" s="37">
        <v>2015</v>
      </c>
      <c r="U6" s="37">
        <v>2015</v>
      </c>
      <c r="V6" s="37">
        <v>2015</v>
      </c>
      <c r="W6" s="37">
        <v>2015</v>
      </c>
      <c r="X6" s="37">
        <v>2015</v>
      </c>
      <c r="Y6" s="37">
        <v>2015</v>
      </c>
      <c r="Z6" s="37">
        <v>2015</v>
      </c>
      <c r="AA6" s="37">
        <v>2015</v>
      </c>
      <c r="AB6" s="37">
        <v>2015</v>
      </c>
      <c r="AC6" s="37">
        <v>2015</v>
      </c>
      <c r="AD6" s="37">
        <v>2015</v>
      </c>
      <c r="AE6" s="37">
        <v>2015</v>
      </c>
      <c r="AF6" s="37">
        <v>2015</v>
      </c>
      <c r="AG6" s="37">
        <v>2015</v>
      </c>
      <c r="AH6" s="37">
        <v>2015</v>
      </c>
      <c r="AI6" s="37">
        <v>2015</v>
      </c>
      <c r="AJ6" s="37">
        <v>2015</v>
      </c>
      <c r="AK6" s="37">
        <v>2015</v>
      </c>
      <c r="AL6" s="37">
        <v>2015</v>
      </c>
      <c r="AM6" s="37">
        <v>2015</v>
      </c>
      <c r="AN6" s="37">
        <v>2015</v>
      </c>
      <c r="AO6" s="37">
        <v>2015</v>
      </c>
      <c r="AP6" s="37">
        <v>2015</v>
      </c>
      <c r="AQ6" s="37">
        <v>2015</v>
      </c>
      <c r="AR6" s="37">
        <v>2015</v>
      </c>
      <c r="AS6" s="37">
        <v>2015</v>
      </c>
      <c r="AT6" s="37">
        <v>2015</v>
      </c>
      <c r="AU6" s="37">
        <v>2015</v>
      </c>
      <c r="AV6" s="37">
        <v>2015</v>
      </c>
      <c r="AW6" s="37">
        <v>2015</v>
      </c>
      <c r="AX6" s="38">
        <v>2015</v>
      </c>
      <c r="AY6" s="32"/>
      <c r="AZ6" s="33"/>
      <c r="BA6" s="39">
        <f>SUM(BA7:BA676)</f>
        <v>508</v>
      </c>
      <c r="BB6" s="39">
        <f t="shared" ref="BB6" si="0">SUM(BB7:BB676)</f>
        <v>34</v>
      </c>
      <c r="BC6" s="39">
        <f>SUM(BC7:BC676)</f>
        <v>0</v>
      </c>
      <c r="BD6" s="39">
        <f>BA6+BB6+BC6</f>
        <v>542</v>
      </c>
      <c r="BE6" s="39">
        <f>SUM(BE7:BE676)</f>
        <v>291</v>
      </c>
      <c r="BF6" s="39"/>
      <c r="BG6" s="40">
        <f>BG5-BD6</f>
        <v>0</v>
      </c>
      <c r="BJ6" s="39">
        <f t="shared" ref="BJ6" si="1">SUM(BJ7:BJ676)</f>
        <v>465</v>
      </c>
    </row>
    <row r="7" spans="1:62" ht="15" customHeight="1" x14ac:dyDescent="0.25">
      <c r="A7" s="42" t="s">
        <v>92</v>
      </c>
      <c r="B7" s="42" t="s">
        <v>92</v>
      </c>
      <c r="C7" s="43" t="s">
        <v>93</v>
      </c>
      <c r="D7" s="44" t="s">
        <v>94</v>
      </c>
      <c r="E7" s="45">
        <v>42422</v>
      </c>
      <c r="F7" s="46">
        <f>G7+L7+P7</f>
        <v>12551166051800</v>
      </c>
      <c r="G7" s="47">
        <f>H7+I7+J7+K7</f>
        <v>2057481533300</v>
      </c>
      <c r="H7" s="47">
        <v>1219985562000</v>
      </c>
      <c r="I7" s="47">
        <v>11802500000</v>
      </c>
      <c r="J7" s="47">
        <v>201085953000</v>
      </c>
      <c r="K7" s="47">
        <v>624607518300</v>
      </c>
      <c r="L7" s="47">
        <f>M7+N7+O7</f>
        <v>1670711099000</v>
      </c>
      <c r="M7" s="47">
        <v>251589610000</v>
      </c>
      <c r="N7" s="47">
        <v>1263870989000</v>
      </c>
      <c r="O7" s="47">
        <v>155250500000</v>
      </c>
      <c r="P7" s="47">
        <f>Q7+R7+S7+T7+U7</f>
        <v>8822973419500</v>
      </c>
      <c r="Q7" s="47">
        <v>8837483500</v>
      </c>
      <c r="R7" s="47">
        <v>0</v>
      </c>
      <c r="S7" s="47">
        <v>0</v>
      </c>
      <c r="T7" s="47">
        <v>8814135936000</v>
      </c>
      <c r="U7" s="47">
        <v>0</v>
      </c>
      <c r="V7" s="47">
        <f>W7+AF7</f>
        <v>12874631946619</v>
      </c>
      <c r="W7" s="47">
        <f>X7+Y7+Z7+AA7+AB7+AC7+AD7+AE7</f>
        <v>6044601008923</v>
      </c>
      <c r="X7" s="47">
        <v>1004355900980</v>
      </c>
      <c r="Y7" s="47">
        <v>0</v>
      </c>
      <c r="Z7" s="47">
        <v>0</v>
      </c>
      <c r="AA7" s="47">
        <v>1044155400000</v>
      </c>
      <c r="AB7" s="47">
        <v>247234200000</v>
      </c>
      <c r="AC7" s="47">
        <v>659792090243</v>
      </c>
      <c r="AD7" s="47">
        <v>3045563417700</v>
      </c>
      <c r="AE7" s="47">
        <v>43500000000</v>
      </c>
      <c r="AF7" s="47">
        <f>AG7+AH7+AI7</f>
        <v>6830030937696</v>
      </c>
      <c r="AG7" s="47">
        <v>466054638399</v>
      </c>
      <c r="AH7" s="47">
        <v>3781561103326</v>
      </c>
      <c r="AI7" s="47">
        <v>2582415195971</v>
      </c>
      <c r="AJ7" s="47">
        <f>AK7+AL7+AM7+AN7+AO7+AP7</f>
        <v>328465894819</v>
      </c>
      <c r="AK7" s="47">
        <v>328465894819</v>
      </c>
      <c r="AL7" s="47">
        <v>0</v>
      </c>
      <c r="AM7" s="47">
        <v>0</v>
      </c>
      <c r="AN7" s="47">
        <v>0</v>
      </c>
      <c r="AO7" s="47">
        <v>0</v>
      </c>
      <c r="AP7" s="47">
        <v>0</v>
      </c>
      <c r="AQ7" s="47">
        <f>AR7+AS7+AT7+AU7</f>
        <v>5000000000</v>
      </c>
      <c r="AR7" s="47">
        <v>0</v>
      </c>
      <c r="AS7" s="47">
        <v>5000000000</v>
      </c>
      <c r="AT7" s="47">
        <v>0</v>
      </c>
      <c r="AU7" s="47">
        <v>0</v>
      </c>
      <c r="AV7" s="48">
        <f>F7-V7</f>
        <v>-323465894819</v>
      </c>
      <c r="AW7" s="48">
        <f>AJ7-AQ7</f>
        <v>323465894819</v>
      </c>
      <c r="AX7" s="49">
        <f>AW7+AV7</f>
        <v>0</v>
      </c>
      <c r="AY7" s="50"/>
      <c r="AZ7" s="51">
        <v>1</v>
      </c>
      <c r="BA7" s="6" t="s">
        <v>95</v>
      </c>
      <c r="BB7" s="52">
        <v>1</v>
      </c>
      <c r="BC7" s="6"/>
      <c r="BD7" s="6"/>
      <c r="BF7" s="6"/>
      <c r="BG7" s="5" t="s">
        <v>96</v>
      </c>
      <c r="BH7" s="5" t="s">
        <v>97</v>
      </c>
      <c r="BJ7" s="6">
        <v>1</v>
      </c>
    </row>
    <row r="8" spans="1:62" ht="15" customHeight="1" x14ac:dyDescent="0.25">
      <c r="A8" s="53">
        <v>1</v>
      </c>
      <c r="B8" s="53">
        <v>1</v>
      </c>
      <c r="C8" s="54" t="s">
        <v>98</v>
      </c>
      <c r="D8" s="55" t="s">
        <v>99</v>
      </c>
      <c r="E8" s="56">
        <v>42367</v>
      </c>
      <c r="F8" s="57">
        <f t="shared" ref="F8:F79" si="2">G8+L8+P8</f>
        <v>1047810621706</v>
      </c>
      <c r="G8" s="58">
        <f t="shared" ref="G8:G79" si="3">H8+I8+J8+K8</f>
        <v>75000000000</v>
      </c>
      <c r="H8" s="58">
        <v>5000000000</v>
      </c>
      <c r="I8" s="58">
        <v>4840000000</v>
      </c>
      <c r="J8" s="58">
        <v>950000000</v>
      </c>
      <c r="K8" s="58">
        <f>2156064289+62053935711</f>
        <v>64210000000</v>
      </c>
      <c r="L8" s="58">
        <f t="shared" ref="L8:L79" si="4">M8+N8+O8</f>
        <v>701909784990</v>
      </c>
      <c r="M8" s="58">
        <v>20355881990</v>
      </c>
      <c r="N8" s="58">
        <v>459078723000</v>
      </c>
      <c r="O8" s="58">
        <v>222475180000</v>
      </c>
      <c r="P8" s="58">
        <f t="shared" ref="P8:P79" si="5">Q8+R8+S8+T8+U8</f>
        <v>270900836716</v>
      </c>
      <c r="Q8" s="58">
        <v>965915500</v>
      </c>
      <c r="R8" s="58">
        <v>0</v>
      </c>
      <c r="S8" s="58">
        <v>21782166356</v>
      </c>
      <c r="T8" s="58">
        <v>136470949000</v>
      </c>
      <c r="U8" s="58">
        <v>111681805860</v>
      </c>
      <c r="V8" s="58">
        <f t="shared" ref="V8:V79" si="6">W8+AF8</f>
        <v>1152810621706</v>
      </c>
      <c r="W8" s="58">
        <f t="shared" ref="W8:W79" si="7">X8+Y8+Z8+AA8+AB8+AC8+AD8+AE8</f>
        <v>544520932755</v>
      </c>
      <c r="X8" s="58">
        <v>373318849352</v>
      </c>
      <c r="Y8" s="58">
        <v>0</v>
      </c>
      <c r="Z8" s="58">
        <v>0</v>
      </c>
      <c r="AA8" s="58">
        <v>12500000000</v>
      </c>
      <c r="AB8" s="58">
        <v>23443600000</v>
      </c>
      <c r="AC8" s="58">
        <v>988000000</v>
      </c>
      <c r="AD8" s="58">
        <v>128270483403</v>
      </c>
      <c r="AE8" s="58">
        <v>6000000000</v>
      </c>
      <c r="AF8" s="58">
        <f t="shared" ref="AF8:AF79" si="8">AG8+AH8+AI8</f>
        <v>608289688951</v>
      </c>
      <c r="AG8" s="58">
        <v>61232026180</v>
      </c>
      <c r="AH8" s="58">
        <v>174806922504</v>
      </c>
      <c r="AI8" s="58">
        <v>372250740267</v>
      </c>
      <c r="AJ8" s="58">
        <f t="shared" ref="AJ8:AJ79" si="9">AK8+AL8+AM8+AN8+AO8+AP8</f>
        <v>105000000000</v>
      </c>
      <c r="AK8" s="58">
        <v>105000000000</v>
      </c>
      <c r="AL8" s="58">
        <v>0</v>
      </c>
      <c r="AM8" s="58">
        <v>0</v>
      </c>
      <c r="AN8" s="58">
        <v>0</v>
      </c>
      <c r="AO8" s="58">
        <v>0</v>
      </c>
      <c r="AP8" s="58">
        <v>0</v>
      </c>
      <c r="AQ8" s="58">
        <f t="shared" ref="AQ8:AQ79" si="10">AR8+AS8+AT8+AU8</f>
        <v>0</v>
      </c>
      <c r="AR8" s="58">
        <v>0</v>
      </c>
      <c r="AS8" s="58">
        <v>0</v>
      </c>
      <c r="AT8" s="58">
        <v>0</v>
      </c>
      <c r="AU8" s="58">
        <v>0</v>
      </c>
      <c r="AV8" s="59">
        <f t="shared" ref="AV8:AV79" si="11">F8-V8</f>
        <v>-105000000000</v>
      </c>
      <c r="AW8" s="59">
        <f t="shared" ref="AW8:AW30" si="12">AJ8-AQ8</f>
        <v>105000000000</v>
      </c>
      <c r="AX8" s="60">
        <f t="shared" ref="AX8:AX68" si="13">AW8+AV8</f>
        <v>0</v>
      </c>
      <c r="AY8" s="61">
        <v>1</v>
      </c>
      <c r="AZ8" s="62"/>
      <c r="BA8" s="63">
        <v>1</v>
      </c>
      <c r="BB8" s="6"/>
      <c r="BC8" s="6"/>
      <c r="BD8" s="6"/>
      <c r="BF8" s="6"/>
    </row>
    <row r="9" spans="1:62" ht="15" customHeight="1" x14ac:dyDescent="0.25">
      <c r="A9" s="53">
        <f>A8+1</f>
        <v>2</v>
      </c>
      <c r="B9" s="53">
        <f>B8+1</f>
        <v>2</v>
      </c>
      <c r="C9" s="54" t="s">
        <v>100</v>
      </c>
      <c r="D9" s="55" t="s">
        <v>101</v>
      </c>
      <c r="E9" s="56">
        <v>42355</v>
      </c>
      <c r="F9" s="57">
        <f t="shared" si="2"/>
        <v>1296820923219</v>
      </c>
      <c r="G9" s="58">
        <f t="shared" si="3"/>
        <v>114610690850</v>
      </c>
      <c r="H9" s="58">
        <v>14643300000</v>
      </c>
      <c r="I9" s="58">
        <v>10410899584</v>
      </c>
      <c r="J9" s="58">
        <v>4000000000</v>
      </c>
      <c r="K9" s="58">
        <v>85556491266</v>
      </c>
      <c r="L9" s="58">
        <f t="shared" si="4"/>
        <v>723907476889</v>
      </c>
      <c r="M9" s="58">
        <v>28970832889</v>
      </c>
      <c r="N9" s="58">
        <v>580525044000</v>
      </c>
      <c r="O9" s="58">
        <v>114411600000</v>
      </c>
      <c r="P9" s="58">
        <f t="shared" si="5"/>
        <v>458302755480</v>
      </c>
      <c r="Q9" s="58">
        <v>5000000000</v>
      </c>
      <c r="R9" s="58">
        <v>0</v>
      </c>
      <c r="S9" s="58">
        <v>18189781094</v>
      </c>
      <c r="T9" s="58">
        <v>126001916000</v>
      </c>
      <c r="U9" s="58">
        <v>309111058386</v>
      </c>
      <c r="V9" s="58">
        <f t="shared" si="6"/>
        <v>1342845673924</v>
      </c>
      <c r="W9" s="58">
        <f t="shared" si="7"/>
        <v>785943956715</v>
      </c>
      <c r="X9" s="58">
        <v>517752639076</v>
      </c>
      <c r="Y9" s="58">
        <v>0</v>
      </c>
      <c r="Z9" s="58">
        <v>0</v>
      </c>
      <c r="AA9" s="58">
        <v>12700000000</v>
      </c>
      <c r="AB9" s="58">
        <v>1300000000</v>
      </c>
      <c r="AC9" s="58">
        <v>0</v>
      </c>
      <c r="AD9" s="58">
        <v>253191317639</v>
      </c>
      <c r="AE9" s="58">
        <v>1000000000</v>
      </c>
      <c r="AF9" s="58">
        <f t="shared" si="8"/>
        <v>556901717209</v>
      </c>
      <c r="AG9" s="58">
        <v>32288542000</v>
      </c>
      <c r="AH9" s="58">
        <v>224399815185</v>
      </c>
      <c r="AI9" s="58">
        <v>300213360024</v>
      </c>
      <c r="AJ9" s="58">
        <f t="shared" si="9"/>
        <v>46024750705</v>
      </c>
      <c r="AK9" s="58">
        <v>46024750705</v>
      </c>
      <c r="AL9" s="58">
        <v>0</v>
      </c>
      <c r="AM9" s="58">
        <v>0</v>
      </c>
      <c r="AN9" s="58">
        <v>0</v>
      </c>
      <c r="AO9" s="58">
        <v>0</v>
      </c>
      <c r="AP9" s="58">
        <v>0</v>
      </c>
      <c r="AQ9" s="58">
        <f t="shared" si="10"/>
        <v>0</v>
      </c>
      <c r="AR9" s="58">
        <v>0</v>
      </c>
      <c r="AS9" s="58">
        <v>0</v>
      </c>
      <c r="AT9" s="58">
        <v>0</v>
      </c>
      <c r="AU9" s="58">
        <v>0</v>
      </c>
      <c r="AV9" s="59">
        <f t="shared" si="11"/>
        <v>-46024750705</v>
      </c>
      <c r="AW9" s="59">
        <f t="shared" si="12"/>
        <v>46024750705</v>
      </c>
      <c r="AX9" s="60">
        <f t="shared" si="13"/>
        <v>0</v>
      </c>
      <c r="AY9" s="61">
        <v>1</v>
      </c>
      <c r="AZ9" s="62"/>
      <c r="BA9" s="52">
        <v>1</v>
      </c>
      <c r="BB9" s="6"/>
      <c r="BC9" s="6"/>
      <c r="BD9" s="6"/>
      <c r="BE9" s="52">
        <v>1</v>
      </c>
      <c r="BG9" s="5" t="s">
        <v>96</v>
      </c>
      <c r="BH9" s="5" t="s">
        <v>102</v>
      </c>
      <c r="BJ9" s="6">
        <v>1</v>
      </c>
    </row>
    <row r="10" spans="1:62" ht="15" customHeight="1" x14ac:dyDescent="0.25">
      <c r="A10" s="53">
        <f>A9+1</f>
        <v>3</v>
      </c>
      <c r="B10" s="53">
        <f>B9+1</f>
        <v>3</v>
      </c>
      <c r="C10" s="54" t="s">
        <v>103</v>
      </c>
      <c r="D10" s="55" t="s">
        <v>104</v>
      </c>
      <c r="E10" s="56">
        <v>42366</v>
      </c>
      <c r="F10" s="57">
        <f t="shared" si="2"/>
        <v>1752064867300</v>
      </c>
      <c r="G10" s="58">
        <f t="shared" si="3"/>
        <v>109959953300</v>
      </c>
      <c r="H10" s="58">
        <v>43330000000</v>
      </c>
      <c r="I10" s="58">
        <v>5587300000</v>
      </c>
      <c r="J10" s="58">
        <v>2700000000</v>
      </c>
      <c r="K10" s="58">
        <v>58342653300</v>
      </c>
      <c r="L10" s="58">
        <f t="shared" si="4"/>
        <v>947102134206</v>
      </c>
      <c r="M10" s="58">
        <v>23445886206</v>
      </c>
      <c r="N10" s="58">
        <v>720668458000</v>
      </c>
      <c r="O10" s="58">
        <v>202987790000</v>
      </c>
      <c r="P10" s="58">
        <f t="shared" si="5"/>
        <v>695002779794</v>
      </c>
      <c r="Q10" s="58">
        <v>2000000000</v>
      </c>
      <c r="R10" s="58">
        <v>0</v>
      </c>
      <c r="S10" s="58">
        <v>21514129500</v>
      </c>
      <c r="T10" s="58">
        <v>175026900000</v>
      </c>
      <c r="U10" s="58">
        <v>496461750294</v>
      </c>
      <c r="V10" s="58">
        <f t="shared" si="6"/>
        <v>1963074867300</v>
      </c>
      <c r="W10" s="58">
        <f t="shared" si="7"/>
        <v>1237139031138</v>
      </c>
      <c r="X10" s="58">
        <v>744837732378</v>
      </c>
      <c r="Y10" s="58">
        <v>0</v>
      </c>
      <c r="Z10" s="58">
        <v>0</v>
      </c>
      <c r="AA10" s="58">
        <v>47450000000</v>
      </c>
      <c r="AB10" s="58">
        <v>3000000000</v>
      </c>
      <c r="AC10" s="58">
        <v>4924730000</v>
      </c>
      <c r="AD10" s="58">
        <v>424926568760</v>
      </c>
      <c r="AE10" s="58">
        <v>12000000000</v>
      </c>
      <c r="AF10" s="58">
        <f t="shared" si="8"/>
        <v>725935836162</v>
      </c>
      <c r="AG10" s="58">
        <v>66494756300</v>
      </c>
      <c r="AH10" s="58">
        <v>243012760780</v>
      </c>
      <c r="AI10" s="58">
        <v>416428319082</v>
      </c>
      <c r="AJ10" s="58">
        <f t="shared" si="9"/>
        <v>216010000000</v>
      </c>
      <c r="AK10" s="58">
        <v>216000000000</v>
      </c>
      <c r="AL10" s="58">
        <v>0</v>
      </c>
      <c r="AM10" s="58">
        <v>0</v>
      </c>
      <c r="AN10" s="58">
        <v>0</v>
      </c>
      <c r="AO10" s="58">
        <v>10000000</v>
      </c>
      <c r="AP10" s="58">
        <v>0</v>
      </c>
      <c r="AQ10" s="58">
        <f t="shared" si="10"/>
        <v>5000000000</v>
      </c>
      <c r="AR10" s="58">
        <v>0</v>
      </c>
      <c r="AS10" s="58">
        <v>5000000000</v>
      </c>
      <c r="AT10" s="58">
        <v>0</v>
      </c>
      <c r="AU10" s="58">
        <v>0</v>
      </c>
      <c r="AV10" s="59">
        <f t="shared" si="11"/>
        <v>-211010000000</v>
      </c>
      <c r="AW10" s="59">
        <f t="shared" si="12"/>
        <v>211010000000</v>
      </c>
      <c r="AX10" s="60">
        <f t="shared" si="13"/>
        <v>0</v>
      </c>
      <c r="AY10" s="61">
        <v>1</v>
      </c>
      <c r="AZ10" s="62"/>
      <c r="BA10" s="52">
        <v>1</v>
      </c>
      <c r="BB10" s="6"/>
      <c r="BC10" s="6"/>
      <c r="BD10" s="6"/>
      <c r="BE10" s="6">
        <v>1</v>
      </c>
      <c r="BG10" s="5" t="s">
        <v>96</v>
      </c>
      <c r="BH10" s="5" t="s">
        <v>102</v>
      </c>
      <c r="BJ10" s="6">
        <v>1</v>
      </c>
    </row>
    <row r="11" spans="1:62" ht="15" customHeight="1" x14ac:dyDescent="0.25">
      <c r="A11" s="53">
        <f t="shared" ref="A11:B26" si="14">A10+1</f>
        <v>4</v>
      </c>
      <c r="B11" s="53">
        <f t="shared" si="14"/>
        <v>4</v>
      </c>
      <c r="C11" s="54" t="s">
        <v>105</v>
      </c>
      <c r="D11" s="55" t="s">
        <v>99</v>
      </c>
      <c r="E11" s="56">
        <v>42366</v>
      </c>
      <c r="F11" s="57">
        <f t="shared" si="2"/>
        <v>1021268770861.24</v>
      </c>
      <c r="G11" s="58">
        <f t="shared" si="3"/>
        <v>48804483289.910004</v>
      </c>
      <c r="H11" s="58">
        <v>4471219400</v>
      </c>
      <c r="I11" s="58">
        <v>16249489460</v>
      </c>
      <c r="J11" s="58">
        <v>6116190353</v>
      </c>
      <c r="K11" s="58">
        <v>21967584076.91</v>
      </c>
      <c r="L11" s="58">
        <f t="shared" si="4"/>
        <v>661378760620</v>
      </c>
      <c r="M11" s="58">
        <v>17042267000</v>
      </c>
      <c r="N11" s="58">
        <v>422268332000</v>
      </c>
      <c r="O11" s="58">
        <v>222068161620</v>
      </c>
      <c r="P11" s="58">
        <f t="shared" si="5"/>
        <v>311085526951.33002</v>
      </c>
      <c r="Q11" s="58">
        <v>0</v>
      </c>
      <c r="R11" s="58">
        <v>0</v>
      </c>
      <c r="S11" s="58">
        <v>25429655648.330002</v>
      </c>
      <c r="T11" s="58">
        <v>27429012000</v>
      </c>
      <c r="U11" s="58">
        <v>258226859303</v>
      </c>
      <c r="V11" s="58">
        <f t="shared" si="6"/>
        <v>1066749976609</v>
      </c>
      <c r="W11" s="58">
        <f t="shared" si="7"/>
        <v>509878929662</v>
      </c>
      <c r="X11" s="58">
        <v>305103608026</v>
      </c>
      <c r="Y11" s="58">
        <v>0</v>
      </c>
      <c r="Z11" s="58">
        <v>0</v>
      </c>
      <c r="AA11" s="58">
        <v>13542000000</v>
      </c>
      <c r="AB11" s="58">
        <v>39952676798</v>
      </c>
      <c r="AC11" s="58">
        <v>2072070886</v>
      </c>
      <c r="AD11" s="58">
        <v>147708573952</v>
      </c>
      <c r="AE11" s="58">
        <v>1500000000</v>
      </c>
      <c r="AF11" s="58">
        <f t="shared" si="8"/>
        <v>556871046947</v>
      </c>
      <c r="AG11" s="58">
        <v>86528075921</v>
      </c>
      <c r="AH11" s="58">
        <v>144993139750</v>
      </c>
      <c r="AI11" s="58">
        <v>325349831276</v>
      </c>
      <c r="AJ11" s="58">
        <f t="shared" si="9"/>
        <v>49981205747.760002</v>
      </c>
      <c r="AK11" s="58">
        <v>49981205747.760002</v>
      </c>
      <c r="AL11" s="58">
        <v>0</v>
      </c>
      <c r="AM11" s="58">
        <v>0</v>
      </c>
      <c r="AN11" s="58">
        <v>0</v>
      </c>
      <c r="AO11" s="58">
        <v>0</v>
      </c>
      <c r="AP11" s="58">
        <v>0</v>
      </c>
      <c r="AQ11" s="58">
        <f t="shared" si="10"/>
        <v>4500000000</v>
      </c>
      <c r="AR11" s="58">
        <v>0</v>
      </c>
      <c r="AS11" s="58">
        <v>4500000000</v>
      </c>
      <c r="AT11" s="58">
        <v>0</v>
      </c>
      <c r="AU11" s="58">
        <v>0</v>
      </c>
      <c r="AV11" s="59">
        <f t="shared" si="11"/>
        <v>-45481205747.76001</v>
      </c>
      <c r="AW11" s="59">
        <f t="shared" si="12"/>
        <v>45481205747.760002</v>
      </c>
      <c r="AX11" s="60">
        <f t="shared" si="13"/>
        <v>0</v>
      </c>
      <c r="AY11" s="61">
        <v>1</v>
      </c>
      <c r="AZ11" s="62"/>
      <c r="BA11" s="52">
        <v>1</v>
      </c>
      <c r="BB11" s="6"/>
      <c r="BC11" s="6"/>
      <c r="BD11" s="6"/>
      <c r="BE11" s="6">
        <v>1</v>
      </c>
      <c r="BG11" s="5" t="s">
        <v>96</v>
      </c>
      <c r="BH11" s="5" t="s">
        <v>106</v>
      </c>
      <c r="BJ11" s="6">
        <v>1</v>
      </c>
    </row>
    <row r="12" spans="1:62" ht="15" customHeight="1" x14ac:dyDescent="0.25">
      <c r="A12" s="53">
        <f t="shared" si="14"/>
        <v>5</v>
      </c>
      <c r="B12" s="53">
        <f t="shared" si="14"/>
        <v>5</v>
      </c>
      <c r="C12" s="54" t="s">
        <v>107</v>
      </c>
      <c r="D12" s="55" t="s">
        <v>104</v>
      </c>
      <c r="E12" s="56">
        <v>42367</v>
      </c>
      <c r="F12" s="57">
        <f t="shared" si="2"/>
        <v>1460277516568</v>
      </c>
      <c r="G12" s="58">
        <f t="shared" si="3"/>
        <v>94154108200</v>
      </c>
      <c r="H12" s="58">
        <v>7432419000</v>
      </c>
      <c r="I12" s="58">
        <v>5360234000</v>
      </c>
      <c r="J12" s="58">
        <v>4500000000</v>
      </c>
      <c r="K12" s="58">
        <f>71361455200+5500000000</f>
        <v>76861455200</v>
      </c>
      <c r="L12" s="58">
        <f t="shared" si="4"/>
        <v>917470668740</v>
      </c>
      <c r="M12" s="58">
        <v>28000000000</v>
      </c>
      <c r="N12" s="58">
        <v>649570785000</v>
      </c>
      <c r="O12" s="58">
        <v>239899883740</v>
      </c>
      <c r="P12" s="58">
        <f t="shared" si="5"/>
        <v>448652739628</v>
      </c>
      <c r="Q12" s="58">
        <v>10000000</v>
      </c>
      <c r="R12" s="58">
        <v>0</v>
      </c>
      <c r="S12" s="58">
        <v>23392331700</v>
      </c>
      <c r="T12" s="58">
        <v>115713447000</v>
      </c>
      <c r="U12" s="58">
        <v>309536960928</v>
      </c>
      <c r="V12" s="58">
        <f t="shared" si="6"/>
        <v>1490296022568</v>
      </c>
      <c r="W12" s="58">
        <f t="shared" si="7"/>
        <v>849831151276</v>
      </c>
      <c r="X12" s="58">
        <v>605054612955</v>
      </c>
      <c r="Y12" s="58">
        <v>0</v>
      </c>
      <c r="Z12" s="58">
        <v>1000000000</v>
      </c>
      <c r="AA12" s="58">
        <v>9591500000</v>
      </c>
      <c r="AB12" s="58">
        <v>8276980000</v>
      </c>
      <c r="AC12" s="58">
        <v>1279265300</v>
      </c>
      <c r="AD12" s="58">
        <v>222628793021</v>
      </c>
      <c r="AE12" s="58">
        <v>2000000000</v>
      </c>
      <c r="AF12" s="58">
        <f t="shared" si="8"/>
        <v>640464871292</v>
      </c>
      <c r="AG12" s="58">
        <v>33727154430</v>
      </c>
      <c r="AH12" s="58">
        <v>290140167164</v>
      </c>
      <c r="AI12" s="58">
        <v>316597549698</v>
      </c>
      <c r="AJ12" s="58">
        <f t="shared" si="9"/>
        <v>34018506000</v>
      </c>
      <c r="AK12" s="58">
        <v>34018506000</v>
      </c>
      <c r="AL12" s="58">
        <v>0</v>
      </c>
      <c r="AM12" s="58">
        <v>0</v>
      </c>
      <c r="AN12" s="58">
        <v>0</v>
      </c>
      <c r="AO12" s="58">
        <v>0</v>
      </c>
      <c r="AP12" s="58">
        <v>0</v>
      </c>
      <c r="AQ12" s="58">
        <f t="shared" si="10"/>
        <v>4000000000</v>
      </c>
      <c r="AR12" s="58">
        <v>0</v>
      </c>
      <c r="AS12" s="58">
        <v>4000000000</v>
      </c>
      <c r="AT12" s="58">
        <v>0</v>
      </c>
      <c r="AU12" s="58">
        <v>0</v>
      </c>
      <c r="AV12" s="59">
        <f t="shared" si="11"/>
        <v>-30018506000</v>
      </c>
      <c r="AW12" s="59">
        <f t="shared" si="12"/>
        <v>30018506000</v>
      </c>
      <c r="AX12" s="60">
        <f t="shared" si="13"/>
        <v>0</v>
      </c>
      <c r="AY12" s="61">
        <v>1</v>
      </c>
      <c r="AZ12" s="62"/>
      <c r="BA12" s="52">
        <v>1</v>
      </c>
      <c r="BB12" s="6"/>
      <c r="BC12" s="6"/>
      <c r="BD12" s="6"/>
      <c r="BE12" s="6">
        <v>1</v>
      </c>
      <c r="BG12" s="5" t="s">
        <v>96</v>
      </c>
      <c r="BH12" s="5" t="s">
        <v>102</v>
      </c>
      <c r="BJ12" s="6">
        <v>1</v>
      </c>
    </row>
    <row r="13" spans="1:62" ht="15" customHeight="1" x14ac:dyDescent="0.25">
      <c r="A13" s="53">
        <f t="shared" si="14"/>
        <v>6</v>
      </c>
      <c r="B13" s="53">
        <f t="shared" si="14"/>
        <v>6</v>
      </c>
      <c r="C13" s="54" t="s">
        <v>108</v>
      </c>
      <c r="D13" s="55" t="s">
        <v>94</v>
      </c>
      <c r="E13" s="56">
        <v>42418</v>
      </c>
      <c r="F13" s="57">
        <f t="shared" si="2"/>
        <v>977495574664.21997</v>
      </c>
      <c r="G13" s="58">
        <f t="shared" si="3"/>
        <v>52031892245</v>
      </c>
      <c r="H13" s="58">
        <v>6430000000</v>
      </c>
      <c r="I13" s="58">
        <v>21693146000</v>
      </c>
      <c r="J13" s="58">
        <v>3000000000</v>
      </c>
      <c r="K13" s="58">
        <v>20908746245</v>
      </c>
      <c r="L13" s="58">
        <f t="shared" si="4"/>
        <v>722277916000.93994</v>
      </c>
      <c r="M13" s="58">
        <v>21348929000</v>
      </c>
      <c r="N13" s="58">
        <v>436600103000</v>
      </c>
      <c r="O13" s="58">
        <v>264328884000.94</v>
      </c>
      <c r="P13" s="58">
        <f t="shared" si="5"/>
        <v>203185766418.28</v>
      </c>
      <c r="Q13" s="58">
        <v>145894320</v>
      </c>
      <c r="R13" s="58">
        <v>0</v>
      </c>
      <c r="S13" s="58">
        <v>15719700328.280001</v>
      </c>
      <c r="T13" s="58">
        <v>0</v>
      </c>
      <c r="U13" s="58">
        <v>187320171770</v>
      </c>
      <c r="V13" s="58">
        <f t="shared" si="6"/>
        <v>1045436848786.79</v>
      </c>
      <c r="W13" s="58">
        <f t="shared" si="7"/>
        <v>434005518513.78998</v>
      </c>
      <c r="X13" s="58">
        <v>286677985168.78998</v>
      </c>
      <c r="Y13" s="58">
        <v>0</v>
      </c>
      <c r="Z13" s="58">
        <v>2588829362</v>
      </c>
      <c r="AA13" s="58">
        <v>21722269183</v>
      </c>
      <c r="AB13" s="58">
        <v>1975000000</v>
      </c>
      <c r="AC13" s="58">
        <v>0</v>
      </c>
      <c r="AD13" s="58">
        <v>119951434800</v>
      </c>
      <c r="AE13" s="58">
        <v>1090000000</v>
      </c>
      <c r="AF13" s="58">
        <f t="shared" si="8"/>
        <v>611431330273</v>
      </c>
      <c r="AG13" s="58">
        <v>57906914107</v>
      </c>
      <c r="AH13" s="58">
        <v>198499692674</v>
      </c>
      <c r="AI13" s="58">
        <v>355024723492</v>
      </c>
      <c r="AJ13" s="58">
        <f t="shared" si="9"/>
        <v>68441274122.57</v>
      </c>
      <c r="AK13" s="58">
        <v>68441274122.57</v>
      </c>
      <c r="AL13" s="58">
        <v>0</v>
      </c>
      <c r="AM13" s="58">
        <v>0</v>
      </c>
      <c r="AN13" s="58">
        <v>0</v>
      </c>
      <c r="AO13" s="58">
        <v>0</v>
      </c>
      <c r="AP13" s="58">
        <v>0</v>
      </c>
      <c r="AQ13" s="58">
        <f t="shared" si="10"/>
        <v>500000000</v>
      </c>
      <c r="AR13" s="58">
        <v>0</v>
      </c>
      <c r="AS13" s="58">
        <v>500000000</v>
      </c>
      <c r="AT13" s="58">
        <v>0</v>
      </c>
      <c r="AU13" s="58">
        <v>0</v>
      </c>
      <c r="AV13" s="59">
        <f t="shared" si="11"/>
        <v>-67941274122.570068</v>
      </c>
      <c r="AW13" s="59">
        <f t="shared" si="12"/>
        <v>67941274122.57</v>
      </c>
      <c r="AX13" s="60">
        <f t="shared" si="13"/>
        <v>-6.866455078125E-5</v>
      </c>
      <c r="AY13" s="61"/>
      <c r="AZ13" s="62">
        <v>1</v>
      </c>
      <c r="BA13" s="52">
        <v>1</v>
      </c>
      <c r="BB13" s="6"/>
      <c r="BC13" s="6"/>
      <c r="BD13" s="6"/>
      <c r="BE13" s="6">
        <v>1</v>
      </c>
      <c r="BG13" s="5" t="s">
        <v>96</v>
      </c>
      <c r="BH13" s="5" t="s">
        <v>109</v>
      </c>
      <c r="BJ13" s="6">
        <v>1</v>
      </c>
    </row>
    <row r="14" spans="1:62" ht="15" customHeight="1" x14ac:dyDescent="0.25">
      <c r="A14" s="53">
        <f t="shared" si="14"/>
        <v>7</v>
      </c>
      <c r="B14" s="53">
        <f t="shared" si="14"/>
        <v>7</v>
      </c>
      <c r="C14" s="54" t="s">
        <v>110</v>
      </c>
      <c r="D14" s="55" t="s">
        <v>111</v>
      </c>
      <c r="E14" s="56">
        <v>42366</v>
      </c>
      <c r="F14" s="57">
        <f t="shared" si="2"/>
        <v>1335218252016</v>
      </c>
      <c r="G14" s="58">
        <f t="shared" si="3"/>
        <v>128611726827</v>
      </c>
      <c r="H14" s="58">
        <v>11005330475</v>
      </c>
      <c r="I14" s="58">
        <v>72818129262</v>
      </c>
      <c r="J14" s="58">
        <v>6364937098</v>
      </c>
      <c r="K14" s="58">
        <v>38423329992</v>
      </c>
      <c r="L14" s="58">
        <f t="shared" si="4"/>
        <v>824677443000</v>
      </c>
      <c r="M14" s="58">
        <v>83196550000</v>
      </c>
      <c r="N14" s="58">
        <v>542165803000</v>
      </c>
      <c r="O14" s="58">
        <v>199315090000</v>
      </c>
      <c r="P14" s="58">
        <f t="shared" si="5"/>
        <v>381929082189</v>
      </c>
      <c r="Q14" s="58">
        <v>0</v>
      </c>
      <c r="R14" s="58">
        <v>0</v>
      </c>
      <c r="S14" s="58">
        <v>20584689308</v>
      </c>
      <c r="T14" s="58">
        <v>233641151881</v>
      </c>
      <c r="U14" s="58">
        <v>127703241000</v>
      </c>
      <c r="V14" s="58">
        <f t="shared" si="6"/>
        <v>1376742232016</v>
      </c>
      <c r="W14" s="58">
        <f t="shared" si="7"/>
        <v>674758174950</v>
      </c>
      <c r="X14" s="58">
        <v>468484487748</v>
      </c>
      <c r="Y14" s="58">
        <v>0</v>
      </c>
      <c r="Z14" s="58">
        <v>0</v>
      </c>
      <c r="AA14" s="58">
        <v>10000000000</v>
      </c>
      <c r="AB14" s="58">
        <v>0</v>
      </c>
      <c r="AC14" s="58">
        <v>0</v>
      </c>
      <c r="AD14" s="58">
        <v>193273687202</v>
      </c>
      <c r="AE14" s="58">
        <v>3000000000</v>
      </c>
      <c r="AF14" s="58">
        <f t="shared" si="8"/>
        <v>701984057066</v>
      </c>
      <c r="AG14" s="58">
        <v>61381325500</v>
      </c>
      <c r="AH14" s="58">
        <v>270599064057</v>
      </c>
      <c r="AI14" s="58">
        <v>370003667509</v>
      </c>
      <c r="AJ14" s="58">
        <f t="shared" si="9"/>
        <v>45023980000</v>
      </c>
      <c r="AK14" s="58">
        <v>45023980000</v>
      </c>
      <c r="AL14" s="58">
        <v>0</v>
      </c>
      <c r="AM14" s="58">
        <v>0</v>
      </c>
      <c r="AN14" s="58">
        <v>0</v>
      </c>
      <c r="AO14" s="58">
        <v>0</v>
      </c>
      <c r="AP14" s="58">
        <v>0</v>
      </c>
      <c r="AQ14" s="58">
        <f t="shared" si="10"/>
        <v>3500000000</v>
      </c>
      <c r="AR14" s="58">
        <v>0</v>
      </c>
      <c r="AS14" s="58">
        <v>3500000000</v>
      </c>
      <c r="AT14" s="58">
        <v>0</v>
      </c>
      <c r="AU14" s="58">
        <v>0</v>
      </c>
      <c r="AV14" s="59">
        <f t="shared" si="11"/>
        <v>-41523980000</v>
      </c>
      <c r="AW14" s="59">
        <f t="shared" si="12"/>
        <v>41523980000</v>
      </c>
      <c r="AX14" s="60">
        <f t="shared" si="13"/>
        <v>0</v>
      </c>
      <c r="AY14" s="61">
        <v>1</v>
      </c>
      <c r="AZ14" s="62"/>
      <c r="BA14" s="52">
        <v>1</v>
      </c>
      <c r="BB14" s="6"/>
      <c r="BC14" s="6"/>
      <c r="BD14" s="6"/>
      <c r="BE14" s="6">
        <v>1</v>
      </c>
      <c r="BG14" s="5" t="s">
        <v>96</v>
      </c>
      <c r="BH14" s="5" t="s">
        <v>97</v>
      </c>
      <c r="BJ14" s="6">
        <v>1</v>
      </c>
    </row>
    <row r="15" spans="1:62" ht="15" customHeight="1" x14ac:dyDescent="0.25">
      <c r="A15" s="53">
        <f t="shared" si="14"/>
        <v>8</v>
      </c>
      <c r="B15" s="53">
        <f t="shared" si="14"/>
        <v>8</v>
      </c>
      <c r="C15" s="54" t="s">
        <v>112</v>
      </c>
      <c r="D15" s="55" t="s">
        <v>113</v>
      </c>
      <c r="E15" s="56">
        <v>42335</v>
      </c>
      <c r="F15" s="57">
        <f t="shared" si="2"/>
        <v>1237420459852</v>
      </c>
      <c r="G15" s="58">
        <f t="shared" si="3"/>
        <v>143121489722</v>
      </c>
      <c r="H15" s="58">
        <v>9564894000</v>
      </c>
      <c r="I15" s="58">
        <v>12083030500</v>
      </c>
      <c r="J15" s="58">
        <v>4900000000</v>
      </c>
      <c r="K15" s="58">
        <v>116573565222</v>
      </c>
      <c r="L15" s="58">
        <f t="shared" si="4"/>
        <v>739487475000</v>
      </c>
      <c r="M15" s="58">
        <v>27498148000</v>
      </c>
      <c r="N15" s="58">
        <v>613313520000</v>
      </c>
      <c r="O15" s="58">
        <v>98675807000</v>
      </c>
      <c r="P15" s="58">
        <f t="shared" si="5"/>
        <v>354811495130</v>
      </c>
      <c r="Q15" s="58">
        <v>0</v>
      </c>
      <c r="R15" s="58">
        <v>0</v>
      </c>
      <c r="S15" s="58">
        <v>25490557670</v>
      </c>
      <c r="T15" s="58">
        <v>0</v>
      </c>
      <c r="U15" s="58">
        <v>329320937460</v>
      </c>
      <c r="V15" s="58">
        <f t="shared" si="6"/>
        <v>1274169317732</v>
      </c>
      <c r="W15" s="58">
        <f t="shared" si="7"/>
        <v>799887691015</v>
      </c>
      <c r="X15" s="58">
        <v>524437987393</v>
      </c>
      <c r="Y15" s="58">
        <v>25000000</v>
      </c>
      <c r="Z15" s="58">
        <v>0</v>
      </c>
      <c r="AA15" s="58">
        <v>17575000000</v>
      </c>
      <c r="AB15" s="58">
        <v>14675090000</v>
      </c>
      <c r="AC15" s="58">
        <v>2164792450</v>
      </c>
      <c r="AD15" s="58">
        <v>239009821172</v>
      </c>
      <c r="AE15" s="58">
        <v>2000000000</v>
      </c>
      <c r="AF15" s="58">
        <f t="shared" si="8"/>
        <v>474281626717</v>
      </c>
      <c r="AG15" s="58">
        <v>85341733873</v>
      </c>
      <c r="AH15" s="58">
        <v>175831892945</v>
      </c>
      <c r="AI15" s="58">
        <v>213107999899</v>
      </c>
      <c r="AJ15" s="58">
        <f t="shared" si="9"/>
        <v>38645900000</v>
      </c>
      <c r="AK15" s="58">
        <v>38645900000</v>
      </c>
      <c r="AL15" s="58">
        <v>0</v>
      </c>
      <c r="AM15" s="58">
        <v>0</v>
      </c>
      <c r="AN15" s="58">
        <v>0</v>
      </c>
      <c r="AO15" s="58">
        <v>0</v>
      </c>
      <c r="AP15" s="58">
        <v>0</v>
      </c>
      <c r="AQ15" s="58">
        <f t="shared" si="10"/>
        <v>1897042120</v>
      </c>
      <c r="AR15" s="58">
        <v>0</v>
      </c>
      <c r="AS15" s="58">
        <v>1850000000</v>
      </c>
      <c r="AT15" s="58">
        <v>47042120</v>
      </c>
      <c r="AU15" s="58">
        <v>0</v>
      </c>
      <c r="AV15" s="59">
        <f t="shared" si="11"/>
        <v>-36748857880</v>
      </c>
      <c r="AW15" s="59">
        <f t="shared" si="12"/>
        <v>36748857880</v>
      </c>
      <c r="AX15" s="60">
        <f t="shared" si="13"/>
        <v>0</v>
      </c>
      <c r="AY15" s="61">
        <v>1</v>
      </c>
      <c r="AZ15" s="62"/>
      <c r="BA15" s="52">
        <v>1</v>
      </c>
      <c r="BB15" s="6"/>
      <c r="BC15" s="6"/>
      <c r="BD15" s="6"/>
      <c r="BE15" s="52">
        <v>1</v>
      </c>
      <c r="BF15" s="64" t="s">
        <v>114</v>
      </c>
      <c r="BG15" s="5" t="s">
        <v>115</v>
      </c>
      <c r="BH15" s="5" t="s">
        <v>114</v>
      </c>
      <c r="BJ15" s="6">
        <v>1</v>
      </c>
    </row>
    <row r="16" spans="1:62" ht="15" customHeight="1" x14ac:dyDescent="0.25">
      <c r="A16" s="53">
        <f t="shared" si="14"/>
        <v>9</v>
      </c>
      <c r="B16" s="53">
        <f t="shared" si="14"/>
        <v>9</v>
      </c>
      <c r="C16" s="54" t="s">
        <v>116</v>
      </c>
      <c r="D16" s="55" t="s">
        <v>117</v>
      </c>
      <c r="E16" s="56">
        <v>42368</v>
      </c>
      <c r="F16" s="57">
        <f t="shared" si="2"/>
        <v>1427743450049</v>
      </c>
      <c r="G16" s="58">
        <f t="shared" si="3"/>
        <v>62533899558</v>
      </c>
      <c r="H16" s="58">
        <v>7055000000</v>
      </c>
      <c r="I16" s="58">
        <v>33078489500</v>
      </c>
      <c r="J16" s="58">
        <v>2500000000</v>
      </c>
      <c r="K16" s="58">
        <v>19900410058</v>
      </c>
      <c r="L16" s="58">
        <f t="shared" si="4"/>
        <v>956895799084</v>
      </c>
      <c r="M16" s="58">
        <v>28674399604</v>
      </c>
      <c r="N16" s="58">
        <v>594675376000</v>
      </c>
      <c r="O16" s="58">
        <v>333546023480</v>
      </c>
      <c r="P16" s="58">
        <f t="shared" si="5"/>
        <v>408313751407</v>
      </c>
      <c r="Q16" s="58">
        <v>0</v>
      </c>
      <c r="R16" s="58">
        <v>0</v>
      </c>
      <c r="S16" s="58">
        <v>19489648529</v>
      </c>
      <c r="T16" s="58">
        <v>0</v>
      </c>
      <c r="U16" s="58">
        <v>388824102878</v>
      </c>
      <c r="V16" s="58">
        <f t="shared" si="6"/>
        <v>1507807355821</v>
      </c>
      <c r="W16" s="58">
        <f t="shared" si="7"/>
        <v>791337248613</v>
      </c>
      <c r="X16" s="58">
        <v>459901640613</v>
      </c>
      <c r="Y16" s="58">
        <v>0</v>
      </c>
      <c r="Z16" s="58">
        <v>0</v>
      </c>
      <c r="AA16" s="58">
        <v>24125000000</v>
      </c>
      <c r="AB16" s="58">
        <v>0</v>
      </c>
      <c r="AC16" s="58">
        <v>0</v>
      </c>
      <c r="AD16" s="58">
        <v>302310608000</v>
      </c>
      <c r="AE16" s="58">
        <v>5000000000</v>
      </c>
      <c r="AF16" s="58">
        <f t="shared" si="8"/>
        <v>716470107208</v>
      </c>
      <c r="AG16" s="58">
        <v>68947572000</v>
      </c>
      <c r="AH16" s="58">
        <v>222836381808</v>
      </c>
      <c r="AI16" s="58">
        <v>424686153400</v>
      </c>
      <c r="AJ16" s="58">
        <f t="shared" si="9"/>
        <v>80063905772</v>
      </c>
      <c r="AK16" s="58">
        <v>80063905772</v>
      </c>
      <c r="AL16" s="58">
        <v>0</v>
      </c>
      <c r="AM16" s="58">
        <v>0</v>
      </c>
      <c r="AN16" s="58">
        <v>0</v>
      </c>
      <c r="AO16" s="58">
        <v>0</v>
      </c>
      <c r="AP16" s="58">
        <v>0</v>
      </c>
      <c r="AQ16" s="58">
        <f t="shared" si="10"/>
        <v>0</v>
      </c>
      <c r="AR16" s="58">
        <v>0</v>
      </c>
      <c r="AS16" s="58">
        <v>0</v>
      </c>
      <c r="AT16" s="58">
        <v>0</v>
      </c>
      <c r="AU16" s="58">
        <v>0</v>
      </c>
      <c r="AV16" s="59">
        <f t="shared" si="11"/>
        <v>-80063905772</v>
      </c>
      <c r="AW16" s="59">
        <f t="shared" si="12"/>
        <v>80063905772</v>
      </c>
      <c r="AX16" s="60">
        <f t="shared" si="13"/>
        <v>0</v>
      </c>
      <c r="AY16" s="61">
        <v>1</v>
      </c>
      <c r="AZ16" s="62"/>
      <c r="BA16" s="52">
        <v>1</v>
      </c>
      <c r="BB16" s="6"/>
      <c r="BC16" s="6"/>
      <c r="BD16" s="6"/>
      <c r="BE16" s="52">
        <v>1</v>
      </c>
      <c r="BG16" s="5" t="s">
        <v>96</v>
      </c>
      <c r="BH16" s="5" t="s">
        <v>109</v>
      </c>
      <c r="BJ16" s="6">
        <v>1</v>
      </c>
    </row>
    <row r="17" spans="1:62" ht="15" customHeight="1" x14ac:dyDescent="0.25">
      <c r="A17" s="53">
        <f t="shared" si="14"/>
        <v>10</v>
      </c>
      <c r="B17" s="53">
        <f t="shared" si="14"/>
        <v>10</v>
      </c>
      <c r="C17" s="54" t="s">
        <v>118</v>
      </c>
      <c r="D17" s="55" t="s">
        <v>119</v>
      </c>
      <c r="E17" s="56">
        <v>42368</v>
      </c>
      <c r="F17" s="57">
        <f t="shared" si="2"/>
        <v>1801196675179</v>
      </c>
      <c r="G17" s="58">
        <f t="shared" si="3"/>
        <v>119693353960</v>
      </c>
      <c r="H17" s="58">
        <v>6639500000</v>
      </c>
      <c r="I17" s="58">
        <v>27219000000</v>
      </c>
      <c r="J17" s="58">
        <v>2200000000</v>
      </c>
      <c r="K17" s="58">
        <v>83634853960</v>
      </c>
      <c r="L17" s="58">
        <f t="shared" si="4"/>
        <v>1135400450000</v>
      </c>
      <c r="M17" s="58">
        <v>75282878000</v>
      </c>
      <c r="N17" s="58">
        <v>784102687000</v>
      </c>
      <c r="O17" s="58">
        <v>276014885000</v>
      </c>
      <c r="P17" s="58">
        <f t="shared" si="5"/>
        <v>546102871219</v>
      </c>
      <c r="Q17" s="58">
        <v>5000000</v>
      </c>
      <c r="R17" s="58">
        <v>0</v>
      </c>
      <c r="S17" s="58">
        <v>34732266802</v>
      </c>
      <c r="T17" s="58">
        <v>5000000000</v>
      </c>
      <c r="U17" s="58">
        <v>506365604417</v>
      </c>
      <c r="V17" s="58">
        <f t="shared" si="6"/>
        <v>1825164668536</v>
      </c>
      <c r="W17" s="58">
        <f t="shared" si="7"/>
        <v>1053315133356</v>
      </c>
      <c r="X17" s="58">
        <v>634376005356</v>
      </c>
      <c r="Y17" s="58">
        <v>10000000</v>
      </c>
      <c r="Z17" s="58">
        <v>0</v>
      </c>
      <c r="AA17" s="58">
        <v>27009865000</v>
      </c>
      <c r="AB17" s="58">
        <v>1454000000</v>
      </c>
      <c r="AC17" s="58">
        <v>785850000</v>
      </c>
      <c r="AD17" s="58">
        <v>388679413000</v>
      </c>
      <c r="AE17" s="58">
        <v>1000000000</v>
      </c>
      <c r="AF17" s="58">
        <f t="shared" si="8"/>
        <v>771849535180</v>
      </c>
      <c r="AG17" s="58">
        <v>96519030000</v>
      </c>
      <c r="AH17" s="58">
        <v>307030192195</v>
      </c>
      <c r="AI17" s="58">
        <v>368300312985</v>
      </c>
      <c r="AJ17" s="58">
        <f t="shared" si="9"/>
        <v>23967993357</v>
      </c>
      <c r="AK17" s="58">
        <v>23967993357</v>
      </c>
      <c r="AL17" s="58">
        <v>0</v>
      </c>
      <c r="AM17" s="58">
        <v>0</v>
      </c>
      <c r="AN17" s="58">
        <v>0</v>
      </c>
      <c r="AO17" s="58">
        <v>0</v>
      </c>
      <c r="AP17" s="58">
        <v>0</v>
      </c>
      <c r="AQ17" s="58">
        <f t="shared" si="10"/>
        <v>0</v>
      </c>
      <c r="AR17" s="58">
        <v>0</v>
      </c>
      <c r="AS17" s="58">
        <v>0</v>
      </c>
      <c r="AT17" s="58">
        <v>0</v>
      </c>
      <c r="AU17" s="58">
        <v>0</v>
      </c>
      <c r="AV17" s="59">
        <f t="shared" si="11"/>
        <v>-23967993357</v>
      </c>
      <c r="AW17" s="59">
        <f t="shared" si="12"/>
        <v>23967993357</v>
      </c>
      <c r="AX17" s="60">
        <f t="shared" si="13"/>
        <v>0</v>
      </c>
      <c r="AY17" s="61">
        <v>1</v>
      </c>
      <c r="AZ17" s="62"/>
      <c r="BA17" s="52">
        <v>1</v>
      </c>
      <c r="BB17" s="6"/>
      <c r="BC17" s="6"/>
      <c r="BD17" s="6"/>
      <c r="BE17" s="6">
        <v>1</v>
      </c>
      <c r="BG17" s="5" t="s">
        <v>96</v>
      </c>
      <c r="BH17" s="5" t="s">
        <v>106</v>
      </c>
      <c r="BJ17" s="6">
        <v>1</v>
      </c>
    </row>
    <row r="18" spans="1:62" ht="15" customHeight="1" x14ac:dyDescent="0.25">
      <c r="A18" s="53">
        <f t="shared" si="14"/>
        <v>11</v>
      </c>
      <c r="B18" s="53">
        <f t="shared" si="14"/>
        <v>11</v>
      </c>
      <c r="C18" s="54" t="s">
        <v>120</v>
      </c>
      <c r="D18" s="55" t="s">
        <v>121</v>
      </c>
      <c r="E18" s="56">
        <v>42368</v>
      </c>
      <c r="F18" s="57">
        <f t="shared" si="2"/>
        <v>2260329955680</v>
      </c>
      <c r="G18" s="58">
        <f t="shared" si="3"/>
        <v>211298393696</v>
      </c>
      <c r="H18" s="58">
        <v>23934465846</v>
      </c>
      <c r="I18" s="58">
        <v>5789241600</v>
      </c>
      <c r="J18" s="58">
        <v>19420656250</v>
      </c>
      <c r="K18" s="58">
        <v>162154030000</v>
      </c>
      <c r="L18" s="58">
        <f t="shared" si="4"/>
        <v>1150222376776</v>
      </c>
      <c r="M18" s="58">
        <v>306306513776</v>
      </c>
      <c r="N18" s="58">
        <v>843915863000</v>
      </c>
      <c r="O18" s="58">
        <v>0</v>
      </c>
      <c r="P18" s="58">
        <f t="shared" si="5"/>
        <v>898809185208</v>
      </c>
      <c r="Q18" s="58">
        <v>0</v>
      </c>
      <c r="R18" s="58">
        <v>0</v>
      </c>
      <c r="S18" s="58">
        <v>40461221825</v>
      </c>
      <c r="T18" s="58">
        <v>229983758000</v>
      </c>
      <c r="U18" s="58">
        <v>628364205383</v>
      </c>
      <c r="V18" s="58">
        <f t="shared" si="6"/>
        <v>2339541803926</v>
      </c>
      <c r="W18" s="58">
        <f t="shared" si="7"/>
        <v>1632395225543</v>
      </c>
      <c r="X18" s="58">
        <v>942705323761</v>
      </c>
      <c r="Y18" s="58">
        <v>4625550000</v>
      </c>
      <c r="Z18" s="58">
        <v>4000000000</v>
      </c>
      <c r="AA18" s="58">
        <v>30877000000</v>
      </c>
      <c r="AB18" s="58">
        <v>16871531000</v>
      </c>
      <c r="AC18" s="58">
        <v>2396370182</v>
      </c>
      <c r="AD18" s="58">
        <v>627919450600</v>
      </c>
      <c r="AE18" s="58">
        <v>3000000000</v>
      </c>
      <c r="AF18" s="58">
        <f t="shared" si="8"/>
        <v>707146578383</v>
      </c>
      <c r="AG18" s="58">
        <v>79514575100</v>
      </c>
      <c r="AH18" s="58">
        <v>361045856304</v>
      </c>
      <c r="AI18" s="58">
        <v>266586146979</v>
      </c>
      <c r="AJ18" s="58">
        <f t="shared" si="9"/>
        <v>112991768300</v>
      </c>
      <c r="AK18" s="58">
        <v>55991768300</v>
      </c>
      <c r="AL18" s="58">
        <v>0</v>
      </c>
      <c r="AM18" s="58">
        <v>0</v>
      </c>
      <c r="AN18" s="58">
        <v>57000000000</v>
      </c>
      <c r="AO18" s="58">
        <v>0</v>
      </c>
      <c r="AP18" s="58">
        <v>0</v>
      </c>
      <c r="AQ18" s="58">
        <f t="shared" si="10"/>
        <v>33779920054</v>
      </c>
      <c r="AR18" s="58">
        <v>0</v>
      </c>
      <c r="AS18" s="58">
        <v>0</v>
      </c>
      <c r="AT18" s="58">
        <v>33779920054</v>
      </c>
      <c r="AU18" s="58">
        <v>0</v>
      </c>
      <c r="AV18" s="59">
        <f t="shared" si="11"/>
        <v>-79211848246</v>
      </c>
      <c r="AW18" s="59">
        <f t="shared" si="12"/>
        <v>79211848246</v>
      </c>
      <c r="AX18" s="60">
        <f t="shared" si="13"/>
        <v>0</v>
      </c>
      <c r="AY18" s="61">
        <v>1</v>
      </c>
      <c r="AZ18" s="62"/>
      <c r="BA18" s="52">
        <v>1</v>
      </c>
      <c r="BB18" s="6"/>
      <c r="BC18" s="6"/>
      <c r="BD18" s="6"/>
      <c r="BE18" s="6">
        <v>1</v>
      </c>
      <c r="BG18" s="5" t="s">
        <v>96</v>
      </c>
      <c r="BH18" s="5" t="s">
        <v>102</v>
      </c>
      <c r="BJ18" s="6">
        <v>1</v>
      </c>
    </row>
    <row r="19" spans="1:62" ht="15" customHeight="1" x14ac:dyDescent="0.25">
      <c r="A19" s="53">
        <f t="shared" si="14"/>
        <v>12</v>
      </c>
      <c r="B19" s="53">
        <f t="shared" si="14"/>
        <v>12</v>
      </c>
      <c r="C19" s="54" t="s">
        <v>122</v>
      </c>
      <c r="D19" s="55" t="s">
        <v>123</v>
      </c>
      <c r="E19" s="56">
        <v>42367</v>
      </c>
      <c r="F19" s="57">
        <f t="shared" si="2"/>
        <v>835000000000</v>
      </c>
      <c r="G19" s="58">
        <f t="shared" si="3"/>
        <v>60717546646</v>
      </c>
      <c r="H19" s="58">
        <v>2668450000</v>
      </c>
      <c r="I19" s="58">
        <v>6268550000</v>
      </c>
      <c r="J19" s="58">
        <v>4899346646</v>
      </c>
      <c r="K19" s="58">
        <v>46881200000</v>
      </c>
      <c r="L19" s="58">
        <f t="shared" si="4"/>
        <v>534988910283</v>
      </c>
      <c r="M19" s="58">
        <v>20540281509</v>
      </c>
      <c r="N19" s="58">
        <v>434627798774</v>
      </c>
      <c r="O19" s="58">
        <v>79820830000</v>
      </c>
      <c r="P19" s="58">
        <f t="shared" si="5"/>
        <v>239293543071</v>
      </c>
      <c r="Q19" s="58">
        <v>0</v>
      </c>
      <c r="R19" s="58">
        <v>0</v>
      </c>
      <c r="S19" s="58">
        <v>17938629270</v>
      </c>
      <c r="T19" s="58">
        <v>49246343000</v>
      </c>
      <c r="U19" s="58">
        <v>172108570801</v>
      </c>
      <c r="V19" s="58">
        <f t="shared" si="6"/>
        <v>843004199680.20996</v>
      </c>
      <c r="W19" s="58">
        <f t="shared" si="7"/>
        <v>435624591500</v>
      </c>
      <c r="X19" s="58">
        <v>296745377992</v>
      </c>
      <c r="Y19" s="58">
        <v>0</v>
      </c>
      <c r="Z19" s="58">
        <v>0</v>
      </c>
      <c r="AA19" s="58">
        <v>19045000000</v>
      </c>
      <c r="AB19" s="58">
        <v>9465000000</v>
      </c>
      <c r="AC19" s="58">
        <v>0</v>
      </c>
      <c r="AD19" s="58">
        <v>108369213508</v>
      </c>
      <c r="AE19" s="58">
        <v>2000000000</v>
      </c>
      <c r="AF19" s="58">
        <f t="shared" si="8"/>
        <v>407379608180.20996</v>
      </c>
      <c r="AG19" s="58">
        <v>62134386067</v>
      </c>
      <c r="AH19" s="58">
        <v>131711616989</v>
      </c>
      <c r="AI19" s="58">
        <v>213533605124.20999</v>
      </c>
      <c r="AJ19" s="58">
        <f t="shared" si="9"/>
        <v>9504199680.2099991</v>
      </c>
      <c r="AK19" s="58">
        <v>9504199680.2099991</v>
      </c>
      <c r="AL19" s="58">
        <v>0</v>
      </c>
      <c r="AM19" s="58">
        <v>0</v>
      </c>
      <c r="AN19" s="58">
        <v>0</v>
      </c>
      <c r="AO19" s="58">
        <v>0</v>
      </c>
      <c r="AP19" s="58">
        <v>0</v>
      </c>
      <c r="AQ19" s="58">
        <f t="shared" si="10"/>
        <v>1500000000</v>
      </c>
      <c r="AR19" s="58">
        <v>0</v>
      </c>
      <c r="AS19" s="58">
        <v>1500000000</v>
      </c>
      <c r="AT19" s="58">
        <v>0</v>
      </c>
      <c r="AU19" s="58">
        <v>0</v>
      </c>
      <c r="AV19" s="59">
        <f t="shared" si="11"/>
        <v>-8004199680.2099609</v>
      </c>
      <c r="AW19" s="59">
        <f t="shared" si="12"/>
        <v>8004199680.2099991</v>
      </c>
      <c r="AX19" s="60">
        <f t="shared" si="13"/>
        <v>3.814697265625E-5</v>
      </c>
      <c r="AY19" s="61">
        <v>1</v>
      </c>
      <c r="AZ19" s="62"/>
      <c r="BA19" s="52">
        <v>1</v>
      </c>
      <c r="BB19" s="6"/>
      <c r="BC19" s="6"/>
      <c r="BD19" s="6"/>
      <c r="BE19" s="6">
        <v>1</v>
      </c>
      <c r="BG19" s="5" t="s">
        <v>96</v>
      </c>
      <c r="BH19" s="5" t="s">
        <v>124</v>
      </c>
      <c r="BJ19" s="6">
        <v>1</v>
      </c>
    </row>
    <row r="20" spans="1:62" ht="15" customHeight="1" x14ac:dyDescent="0.25">
      <c r="A20" s="53">
        <f t="shared" si="14"/>
        <v>13</v>
      </c>
      <c r="B20" s="53">
        <f t="shared" si="14"/>
        <v>13</v>
      </c>
      <c r="C20" s="54" t="s">
        <v>125</v>
      </c>
      <c r="D20" s="55" t="s">
        <v>126</v>
      </c>
      <c r="E20" s="56">
        <v>42348</v>
      </c>
      <c r="F20" s="57">
        <f t="shared" si="2"/>
        <v>1957401996966</v>
      </c>
      <c r="G20" s="58">
        <f t="shared" si="3"/>
        <v>180153200462</v>
      </c>
      <c r="H20" s="58">
        <v>16691768799</v>
      </c>
      <c r="I20" s="58">
        <v>6592370000</v>
      </c>
      <c r="J20" s="58">
        <v>4869061663</v>
      </c>
      <c r="K20" s="58">
        <v>152000000000</v>
      </c>
      <c r="L20" s="58">
        <f t="shared" si="4"/>
        <v>1059969701889</v>
      </c>
      <c r="M20" s="58">
        <v>31729883889</v>
      </c>
      <c r="N20" s="58">
        <v>816856418000</v>
      </c>
      <c r="O20" s="58">
        <v>211383400000</v>
      </c>
      <c r="P20" s="58">
        <f t="shared" si="5"/>
        <v>717279094615</v>
      </c>
      <c r="Q20" s="58">
        <v>221599000</v>
      </c>
      <c r="R20" s="58">
        <v>0</v>
      </c>
      <c r="S20" s="58">
        <v>37168963705</v>
      </c>
      <c r="T20" s="58">
        <v>197348546000</v>
      </c>
      <c r="U20" s="58">
        <v>482539985910</v>
      </c>
      <c r="V20" s="58">
        <f t="shared" si="6"/>
        <v>1953901996966</v>
      </c>
      <c r="W20" s="58">
        <f t="shared" si="7"/>
        <v>1318536438339</v>
      </c>
      <c r="X20" s="58">
        <v>841733688117</v>
      </c>
      <c r="Y20" s="58">
        <v>0</v>
      </c>
      <c r="Z20" s="58">
        <v>0</v>
      </c>
      <c r="AA20" s="58">
        <v>15480000000</v>
      </c>
      <c r="AB20" s="58">
        <v>5000000000</v>
      </c>
      <c r="AC20" s="58">
        <v>0</v>
      </c>
      <c r="AD20" s="58">
        <v>444322750222</v>
      </c>
      <c r="AE20" s="58">
        <v>12000000000</v>
      </c>
      <c r="AF20" s="58">
        <f t="shared" si="8"/>
        <v>635365558627</v>
      </c>
      <c r="AG20" s="58">
        <v>88051851500</v>
      </c>
      <c r="AH20" s="58">
        <v>230798018566</v>
      </c>
      <c r="AI20" s="58">
        <v>316515688561</v>
      </c>
      <c r="AJ20" s="58">
        <f t="shared" si="9"/>
        <v>0</v>
      </c>
      <c r="AK20" s="58">
        <v>0</v>
      </c>
      <c r="AL20" s="58">
        <v>0</v>
      </c>
      <c r="AM20" s="58">
        <v>0</v>
      </c>
      <c r="AN20" s="58">
        <v>0</v>
      </c>
      <c r="AO20" s="58">
        <v>0</v>
      </c>
      <c r="AP20" s="58">
        <v>0</v>
      </c>
      <c r="AQ20" s="58">
        <f t="shared" si="10"/>
        <v>3500000000</v>
      </c>
      <c r="AR20" s="58">
        <v>0</v>
      </c>
      <c r="AS20" s="58">
        <v>500000000</v>
      </c>
      <c r="AT20" s="58">
        <v>3000000000</v>
      </c>
      <c r="AU20" s="58">
        <v>0</v>
      </c>
      <c r="AV20" s="59">
        <f t="shared" si="11"/>
        <v>3500000000</v>
      </c>
      <c r="AW20" s="59">
        <f t="shared" si="12"/>
        <v>-3500000000</v>
      </c>
      <c r="AX20" s="60">
        <f t="shared" si="13"/>
        <v>0</v>
      </c>
      <c r="AY20" s="61">
        <v>1</v>
      </c>
      <c r="AZ20" s="62"/>
      <c r="BA20" s="52">
        <v>1</v>
      </c>
      <c r="BB20" s="6"/>
      <c r="BC20" s="6"/>
      <c r="BD20" s="6"/>
      <c r="BE20" s="52">
        <v>1</v>
      </c>
      <c r="BG20" s="5" t="s">
        <v>96</v>
      </c>
      <c r="BH20" s="5" t="s">
        <v>106</v>
      </c>
      <c r="BJ20" s="6">
        <v>1</v>
      </c>
    </row>
    <row r="21" spans="1:62" ht="15" customHeight="1" x14ac:dyDescent="0.25">
      <c r="A21" s="53">
        <f t="shared" si="14"/>
        <v>14</v>
      </c>
      <c r="B21" s="53">
        <f t="shared" si="14"/>
        <v>14</v>
      </c>
      <c r="C21" s="54" t="s">
        <v>127</v>
      </c>
      <c r="D21" s="55" t="s">
        <v>111</v>
      </c>
      <c r="E21" s="56">
        <v>42366</v>
      </c>
      <c r="F21" s="57">
        <f t="shared" si="2"/>
        <v>1078630873089.09</v>
      </c>
      <c r="G21" s="58">
        <f t="shared" si="3"/>
        <v>40136813523</v>
      </c>
      <c r="H21" s="58">
        <v>3996060050</v>
      </c>
      <c r="I21" s="58">
        <v>18249655500</v>
      </c>
      <c r="J21" s="58">
        <v>3685152970</v>
      </c>
      <c r="K21" s="58">
        <v>14205945003</v>
      </c>
      <c r="L21" s="58">
        <f t="shared" si="4"/>
        <v>714000484853</v>
      </c>
      <c r="M21" s="58">
        <v>22818903853</v>
      </c>
      <c r="N21" s="58">
        <v>466817081000</v>
      </c>
      <c r="O21" s="58">
        <v>224364500000</v>
      </c>
      <c r="P21" s="58">
        <f t="shared" si="5"/>
        <v>324493574713.08997</v>
      </c>
      <c r="Q21" s="58">
        <v>0</v>
      </c>
      <c r="R21" s="58">
        <v>0</v>
      </c>
      <c r="S21" s="58">
        <v>21257181571.09</v>
      </c>
      <c r="T21" s="58">
        <v>22682460000</v>
      </c>
      <c r="U21" s="58">
        <v>280553933142</v>
      </c>
      <c r="V21" s="58">
        <f t="shared" si="6"/>
        <v>1149640087978.0898</v>
      </c>
      <c r="W21" s="58">
        <f t="shared" si="7"/>
        <v>410863532819.08997</v>
      </c>
      <c r="X21" s="58">
        <v>220927699362.79001</v>
      </c>
      <c r="Y21" s="58">
        <v>0</v>
      </c>
      <c r="Z21" s="58">
        <v>0</v>
      </c>
      <c r="AA21" s="58">
        <v>24160000000</v>
      </c>
      <c r="AB21" s="58">
        <v>15317186673</v>
      </c>
      <c r="AC21" s="58">
        <v>532758246</v>
      </c>
      <c r="AD21" s="58">
        <v>142925888537.29999</v>
      </c>
      <c r="AE21" s="58">
        <v>7000000000</v>
      </c>
      <c r="AF21" s="58">
        <f t="shared" si="8"/>
        <v>738776555159</v>
      </c>
      <c r="AG21" s="58">
        <v>57581928000</v>
      </c>
      <c r="AH21" s="58">
        <v>271656903055</v>
      </c>
      <c r="AI21" s="58">
        <v>409537724104</v>
      </c>
      <c r="AJ21" s="58">
        <f t="shared" si="9"/>
        <v>72009214889</v>
      </c>
      <c r="AK21" s="58">
        <v>72009214889</v>
      </c>
      <c r="AL21" s="58">
        <v>0</v>
      </c>
      <c r="AM21" s="58">
        <v>0</v>
      </c>
      <c r="AN21" s="58">
        <v>0</v>
      </c>
      <c r="AO21" s="58">
        <v>0</v>
      </c>
      <c r="AP21" s="58">
        <v>0</v>
      </c>
      <c r="AQ21" s="58">
        <f t="shared" si="10"/>
        <v>1000000000</v>
      </c>
      <c r="AR21" s="58">
        <v>0</v>
      </c>
      <c r="AS21" s="58">
        <v>1000000000</v>
      </c>
      <c r="AT21" s="58">
        <v>0</v>
      </c>
      <c r="AU21" s="58">
        <v>0</v>
      </c>
      <c r="AV21" s="59">
        <f t="shared" si="11"/>
        <v>-71009214888.999878</v>
      </c>
      <c r="AW21" s="59">
        <f t="shared" si="12"/>
        <v>71009214889</v>
      </c>
      <c r="AX21" s="60">
        <f t="shared" si="13"/>
        <v>1.220703125E-4</v>
      </c>
      <c r="AY21" s="61">
        <v>1</v>
      </c>
      <c r="AZ21" s="62"/>
      <c r="BA21" s="52">
        <v>1</v>
      </c>
      <c r="BB21" s="6"/>
      <c r="BC21" s="6"/>
      <c r="BD21" s="6"/>
      <c r="BE21" s="52">
        <v>1</v>
      </c>
      <c r="BG21" s="5" t="s">
        <v>96</v>
      </c>
      <c r="BH21" s="5" t="s">
        <v>128</v>
      </c>
      <c r="BJ21" s="6">
        <v>1</v>
      </c>
    </row>
    <row r="22" spans="1:62" ht="15" customHeight="1" x14ac:dyDescent="0.25">
      <c r="A22" s="53">
        <f t="shared" si="14"/>
        <v>15</v>
      </c>
      <c r="B22" s="53">
        <f t="shared" si="14"/>
        <v>15</v>
      </c>
      <c r="C22" s="54" t="s">
        <v>129</v>
      </c>
      <c r="D22" s="55" t="s">
        <v>121</v>
      </c>
      <c r="E22" s="65">
        <v>42353</v>
      </c>
      <c r="F22" s="57">
        <f t="shared" si="2"/>
        <v>1325934310422</v>
      </c>
      <c r="G22" s="58">
        <f t="shared" si="3"/>
        <v>101398933398</v>
      </c>
      <c r="H22" s="58">
        <v>22772500000</v>
      </c>
      <c r="I22" s="58">
        <v>7099996700</v>
      </c>
      <c r="J22" s="58">
        <v>3000000000</v>
      </c>
      <c r="K22" s="58">
        <v>68526436698</v>
      </c>
      <c r="L22" s="58">
        <f t="shared" si="4"/>
        <v>743763115000</v>
      </c>
      <c r="M22" s="58">
        <v>97541330000</v>
      </c>
      <c r="N22" s="58">
        <v>515602317000</v>
      </c>
      <c r="O22" s="58">
        <v>130619468000</v>
      </c>
      <c r="P22" s="58">
        <f t="shared" si="5"/>
        <v>480772262024</v>
      </c>
      <c r="Q22" s="58">
        <v>2100000000</v>
      </c>
      <c r="R22" s="58">
        <v>0</v>
      </c>
      <c r="S22" s="58">
        <v>33068021388</v>
      </c>
      <c r="T22" s="58">
        <v>312894223636</v>
      </c>
      <c r="U22" s="58">
        <v>132710017000</v>
      </c>
      <c r="V22" s="58">
        <f t="shared" si="6"/>
        <v>1390355149975</v>
      </c>
      <c r="W22" s="58">
        <f t="shared" si="7"/>
        <v>670017341289</v>
      </c>
      <c r="X22" s="58">
        <v>435944191409</v>
      </c>
      <c r="Y22" s="58">
        <v>0</v>
      </c>
      <c r="Z22" s="58">
        <v>0</v>
      </c>
      <c r="AA22" s="58">
        <v>31672000000</v>
      </c>
      <c r="AB22" s="58">
        <v>2825000000</v>
      </c>
      <c r="AC22" s="58">
        <v>3414249670</v>
      </c>
      <c r="AD22" s="58">
        <v>194661900210</v>
      </c>
      <c r="AE22" s="58">
        <v>1500000000</v>
      </c>
      <c r="AF22" s="58">
        <f t="shared" si="8"/>
        <v>720337808686</v>
      </c>
      <c r="AG22" s="58">
        <v>84625523500</v>
      </c>
      <c r="AH22" s="58">
        <v>222084157193</v>
      </c>
      <c r="AI22" s="58">
        <v>413628127993</v>
      </c>
      <c r="AJ22" s="58">
        <f t="shared" si="9"/>
        <v>65420839553</v>
      </c>
      <c r="AK22" s="58">
        <v>65420839553</v>
      </c>
      <c r="AL22" s="58">
        <v>0</v>
      </c>
      <c r="AM22" s="58">
        <v>0</v>
      </c>
      <c r="AN22" s="58">
        <v>0</v>
      </c>
      <c r="AO22" s="58">
        <v>0</v>
      </c>
      <c r="AP22" s="58">
        <v>0</v>
      </c>
      <c r="AQ22" s="58">
        <f t="shared" si="10"/>
        <v>1000000000</v>
      </c>
      <c r="AR22" s="58">
        <v>0</v>
      </c>
      <c r="AS22" s="58">
        <v>1000000000</v>
      </c>
      <c r="AT22" s="58">
        <v>0</v>
      </c>
      <c r="AU22" s="58">
        <v>0</v>
      </c>
      <c r="AV22" s="59">
        <f t="shared" si="11"/>
        <v>-64420839553</v>
      </c>
      <c r="AW22" s="59">
        <f t="shared" si="12"/>
        <v>64420839553</v>
      </c>
      <c r="AX22" s="60">
        <f t="shared" si="13"/>
        <v>0</v>
      </c>
      <c r="AY22" s="61">
        <v>1</v>
      </c>
      <c r="AZ22" s="62"/>
      <c r="BA22" s="52">
        <v>1</v>
      </c>
      <c r="BB22" s="6"/>
      <c r="BC22" s="6"/>
      <c r="BD22" s="6"/>
      <c r="BE22" s="6">
        <v>1</v>
      </c>
      <c r="BG22" s="5" t="s">
        <v>96</v>
      </c>
      <c r="BH22" s="5" t="s">
        <v>130</v>
      </c>
      <c r="BJ22" s="6">
        <v>1</v>
      </c>
    </row>
    <row r="23" spans="1:62" ht="15" customHeight="1" x14ac:dyDescent="0.25">
      <c r="A23" s="53">
        <f t="shared" si="14"/>
        <v>16</v>
      </c>
      <c r="B23" s="53">
        <f t="shared" si="14"/>
        <v>16</v>
      </c>
      <c r="C23" s="54" t="s">
        <v>131</v>
      </c>
      <c r="D23" s="55" t="s">
        <v>104</v>
      </c>
      <c r="E23" s="56">
        <v>42356</v>
      </c>
      <c r="F23" s="57">
        <f t="shared" si="2"/>
        <v>1037579947283</v>
      </c>
      <c r="G23" s="58">
        <f t="shared" si="3"/>
        <v>49072008853</v>
      </c>
      <c r="H23" s="58">
        <v>5340000000</v>
      </c>
      <c r="I23" s="58">
        <v>27260444381</v>
      </c>
      <c r="J23" s="58">
        <v>1557246472</v>
      </c>
      <c r="K23" s="58">
        <v>14914318000</v>
      </c>
      <c r="L23" s="58">
        <f t="shared" si="4"/>
        <v>677328934183</v>
      </c>
      <c r="M23" s="58">
        <v>19260278183</v>
      </c>
      <c r="N23" s="58">
        <v>427787226000</v>
      </c>
      <c r="O23" s="58">
        <v>230281430000</v>
      </c>
      <c r="P23" s="58">
        <f t="shared" si="5"/>
        <v>311179004247</v>
      </c>
      <c r="Q23" s="58">
        <v>565858000</v>
      </c>
      <c r="R23" s="58">
        <v>0</v>
      </c>
      <c r="S23" s="58">
        <v>16437134965</v>
      </c>
      <c r="T23" s="58">
        <v>67701689000</v>
      </c>
      <c r="U23" s="58">
        <v>226474322282</v>
      </c>
      <c r="V23" s="58">
        <f t="shared" si="6"/>
        <v>1036579947283</v>
      </c>
      <c r="W23" s="58">
        <f t="shared" si="7"/>
        <v>512859543862</v>
      </c>
      <c r="X23" s="58">
        <v>330792262112</v>
      </c>
      <c r="Y23" s="58">
        <v>0</v>
      </c>
      <c r="Z23" s="58">
        <v>0</v>
      </c>
      <c r="AA23" s="58">
        <v>2127000000</v>
      </c>
      <c r="AB23" s="58">
        <v>8945000000</v>
      </c>
      <c r="AC23" s="58">
        <v>0</v>
      </c>
      <c r="AD23" s="58">
        <v>169495281750</v>
      </c>
      <c r="AE23" s="58">
        <v>1500000000</v>
      </c>
      <c r="AF23" s="58">
        <f t="shared" si="8"/>
        <v>523720403421</v>
      </c>
      <c r="AG23" s="58">
        <v>25781593431</v>
      </c>
      <c r="AH23" s="58">
        <v>180992988823</v>
      </c>
      <c r="AI23" s="58">
        <v>316945821167</v>
      </c>
      <c r="AJ23" s="58">
        <f t="shared" si="9"/>
        <v>0</v>
      </c>
      <c r="AK23" s="58">
        <v>0</v>
      </c>
      <c r="AL23" s="58">
        <v>0</v>
      </c>
      <c r="AM23" s="58">
        <v>0</v>
      </c>
      <c r="AN23" s="58">
        <v>0</v>
      </c>
      <c r="AO23" s="58">
        <v>0</v>
      </c>
      <c r="AP23" s="58">
        <v>0</v>
      </c>
      <c r="AQ23" s="58">
        <f t="shared" si="10"/>
        <v>1000000000</v>
      </c>
      <c r="AR23" s="58">
        <v>0</v>
      </c>
      <c r="AS23" s="58">
        <v>1000000000</v>
      </c>
      <c r="AT23" s="58">
        <v>0</v>
      </c>
      <c r="AU23" s="58">
        <v>0</v>
      </c>
      <c r="AV23" s="59">
        <f t="shared" si="11"/>
        <v>1000000000</v>
      </c>
      <c r="AW23" s="59">
        <f t="shared" si="12"/>
        <v>-1000000000</v>
      </c>
      <c r="AX23" s="60">
        <f t="shared" si="13"/>
        <v>0</v>
      </c>
      <c r="AY23" s="61">
        <v>1</v>
      </c>
      <c r="AZ23" s="62"/>
      <c r="BA23" s="52">
        <v>1</v>
      </c>
      <c r="BB23" s="6"/>
      <c r="BC23" s="6"/>
      <c r="BD23" s="6"/>
      <c r="BE23" s="52">
        <v>1</v>
      </c>
      <c r="BF23" s="64" t="s">
        <v>114</v>
      </c>
      <c r="BG23" s="5" t="s">
        <v>96</v>
      </c>
      <c r="BH23" s="5" t="s">
        <v>128</v>
      </c>
      <c r="BJ23" s="6">
        <v>1</v>
      </c>
    </row>
    <row r="24" spans="1:62" ht="15" customHeight="1" x14ac:dyDescent="0.25">
      <c r="A24" s="53">
        <f t="shared" si="14"/>
        <v>17</v>
      </c>
      <c r="B24" s="53">
        <f t="shared" si="14"/>
        <v>17</v>
      </c>
      <c r="C24" s="54" t="s">
        <v>132</v>
      </c>
      <c r="D24" s="55" t="s">
        <v>123</v>
      </c>
      <c r="E24" s="56">
        <v>42366</v>
      </c>
      <c r="F24" s="57">
        <f t="shared" si="2"/>
        <v>2101379174888</v>
      </c>
      <c r="G24" s="58">
        <f t="shared" si="3"/>
        <v>229598584737</v>
      </c>
      <c r="H24" s="58">
        <v>14803972381</v>
      </c>
      <c r="I24" s="58">
        <v>26056294424</v>
      </c>
      <c r="J24" s="58">
        <v>1929604400</v>
      </c>
      <c r="K24" s="58">
        <v>186808713532</v>
      </c>
      <c r="L24" s="58">
        <f t="shared" si="4"/>
        <v>1232302670205</v>
      </c>
      <c r="M24" s="58">
        <v>26357224205</v>
      </c>
      <c r="N24" s="58">
        <v>809163289000</v>
      </c>
      <c r="O24" s="58">
        <v>396782157000</v>
      </c>
      <c r="P24" s="58">
        <f t="shared" si="5"/>
        <v>639477919946</v>
      </c>
      <c r="Q24" s="58">
        <v>992643800</v>
      </c>
      <c r="R24" s="58">
        <v>0</v>
      </c>
      <c r="S24" s="58">
        <v>25442989439</v>
      </c>
      <c r="T24" s="58">
        <v>36222810000</v>
      </c>
      <c r="U24" s="58">
        <v>576819476707</v>
      </c>
      <c r="V24" s="58">
        <f t="shared" si="6"/>
        <v>2170486938817</v>
      </c>
      <c r="W24" s="58">
        <f t="shared" si="7"/>
        <v>1346069427570</v>
      </c>
      <c r="X24" s="58">
        <v>809126819986</v>
      </c>
      <c r="Y24" s="58">
        <v>0</v>
      </c>
      <c r="Z24" s="58">
        <v>400000000</v>
      </c>
      <c r="AA24" s="58">
        <v>21935500000</v>
      </c>
      <c r="AB24" s="58">
        <v>10120600000</v>
      </c>
      <c r="AC24" s="58">
        <v>2073150528</v>
      </c>
      <c r="AD24" s="58">
        <v>499913357056</v>
      </c>
      <c r="AE24" s="58">
        <v>2500000000</v>
      </c>
      <c r="AF24" s="58">
        <f t="shared" si="8"/>
        <v>824417511247</v>
      </c>
      <c r="AG24" s="58">
        <v>163817439200</v>
      </c>
      <c r="AH24" s="58">
        <v>264531829384</v>
      </c>
      <c r="AI24" s="58">
        <v>396068242663</v>
      </c>
      <c r="AJ24" s="58">
        <f t="shared" si="9"/>
        <v>69107763929</v>
      </c>
      <c r="AK24" s="58">
        <v>69107763929</v>
      </c>
      <c r="AL24" s="58">
        <v>0</v>
      </c>
      <c r="AM24" s="58">
        <v>0</v>
      </c>
      <c r="AN24" s="58">
        <v>0</v>
      </c>
      <c r="AO24" s="58">
        <v>0</v>
      </c>
      <c r="AP24" s="58">
        <v>0</v>
      </c>
      <c r="AQ24" s="58">
        <f t="shared" si="10"/>
        <v>0</v>
      </c>
      <c r="AR24" s="58">
        <v>0</v>
      </c>
      <c r="AS24" s="58">
        <v>0</v>
      </c>
      <c r="AT24" s="58">
        <v>0</v>
      </c>
      <c r="AU24" s="58">
        <v>0</v>
      </c>
      <c r="AV24" s="59">
        <f t="shared" si="11"/>
        <v>-69107763929</v>
      </c>
      <c r="AW24" s="59">
        <f t="shared" si="12"/>
        <v>69107763929</v>
      </c>
      <c r="AX24" s="60">
        <f t="shared" si="13"/>
        <v>0</v>
      </c>
      <c r="AY24" s="61">
        <v>1</v>
      </c>
      <c r="AZ24" s="62"/>
      <c r="BA24" s="52">
        <v>1</v>
      </c>
      <c r="BB24" s="6"/>
      <c r="BC24" s="6"/>
      <c r="BD24" s="6"/>
      <c r="BE24" s="6">
        <v>1</v>
      </c>
      <c r="BG24" s="5" t="s">
        <v>96</v>
      </c>
      <c r="BH24" s="5" t="s">
        <v>109</v>
      </c>
      <c r="BI24" s="5" t="s">
        <v>133</v>
      </c>
      <c r="BJ24" s="6">
        <v>1</v>
      </c>
    </row>
    <row r="25" spans="1:62" ht="15" customHeight="1" x14ac:dyDescent="0.25">
      <c r="A25" s="53">
        <f t="shared" si="14"/>
        <v>18</v>
      </c>
      <c r="B25" s="53">
        <f t="shared" si="14"/>
        <v>18</v>
      </c>
      <c r="C25" s="54" t="s">
        <v>134</v>
      </c>
      <c r="D25" s="55" t="s">
        <v>135</v>
      </c>
      <c r="E25" s="56">
        <v>42366</v>
      </c>
      <c r="F25" s="57">
        <f t="shared" si="2"/>
        <v>851448459577.08997</v>
      </c>
      <c r="G25" s="58">
        <f t="shared" si="3"/>
        <v>40295087128</v>
      </c>
      <c r="H25" s="66">
        <v>2512000000</v>
      </c>
      <c r="I25" s="66">
        <v>2039727128</v>
      </c>
      <c r="J25" s="66">
        <v>3987000000</v>
      </c>
      <c r="K25" s="66">
        <v>31756360000</v>
      </c>
      <c r="L25" s="58">
        <f t="shared" si="4"/>
        <v>580703165000</v>
      </c>
      <c r="M25" s="58">
        <v>17147542000</v>
      </c>
      <c r="N25" s="58">
        <v>439543813000</v>
      </c>
      <c r="O25" s="58">
        <v>124011810000</v>
      </c>
      <c r="P25" s="58">
        <f t="shared" si="5"/>
        <v>230450207449.09</v>
      </c>
      <c r="Q25" s="58">
        <v>0</v>
      </c>
      <c r="R25" s="58">
        <v>0</v>
      </c>
      <c r="S25" s="58">
        <v>13783819458.09</v>
      </c>
      <c r="T25" s="58">
        <v>26438400000</v>
      </c>
      <c r="U25" s="58">
        <v>190227987991</v>
      </c>
      <c r="V25" s="58">
        <f t="shared" si="6"/>
        <v>863378702718.09009</v>
      </c>
      <c r="W25" s="58">
        <f t="shared" si="7"/>
        <v>427823196780.94</v>
      </c>
      <c r="X25" s="58">
        <v>272357860982.94</v>
      </c>
      <c r="Y25" s="58">
        <v>0</v>
      </c>
      <c r="Z25" s="58">
        <v>0</v>
      </c>
      <c r="AA25" s="58">
        <v>18367484150</v>
      </c>
      <c r="AB25" s="58">
        <v>4213770760</v>
      </c>
      <c r="AC25" s="58">
        <v>464006289</v>
      </c>
      <c r="AD25" s="58">
        <v>130020704311</v>
      </c>
      <c r="AE25" s="58">
        <v>2399370288</v>
      </c>
      <c r="AF25" s="58">
        <f t="shared" si="8"/>
        <v>435555505937.15002</v>
      </c>
      <c r="AG25" s="58">
        <v>58980895099</v>
      </c>
      <c r="AH25" s="58">
        <v>203615543576.14999</v>
      </c>
      <c r="AI25" s="58">
        <v>172959067262</v>
      </c>
      <c r="AJ25" s="58">
        <f t="shared" si="9"/>
        <v>15230243141</v>
      </c>
      <c r="AK25" s="58">
        <v>15230243141</v>
      </c>
      <c r="AL25" s="58">
        <v>0</v>
      </c>
      <c r="AM25" s="58">
        <v>0</v>
      </c>
      <c r="AN25" s="58">
        <v>0</v>
      </c>
      <c r="AO25" s="58">
        <v>0</v>
      </c>
      <c r="AP25" s="58">
        <v>0</v>
      </c>
      <c r="AQ25" s="58">
        <f t="shared" si="10"/>
        <v>3300000000</v>
      </c>
      <c r="AR25" s="58">
        <v>0</v>
      </c>
      <c r="AS25" s="58">
        <v>3300000000</v>
      </c>
      <c r="AT25" s="58">
        <v>0</v>
      </c>
      <c r="AU25" s="58">
        <v>0</v>
      </c>
      <c r="AV25" s="59">
        <f t="shared" si="11"/>
        <v>-11930243141.000122</v>
      </c>
      <c r="AW25" s="59">
        <f t="shared" si="12"/>
        <v>11930243141</v>
      </c>
      <c r="AX25" s="60">
        <f t="shared" si="13"/>
        <v>-1.220703125E-4</v>
      </c>
      <c r="AY25" s="61">
        <v>1</v>
      </c>
      <c r="AZ25" s="62"/>
      <c r="BA25" s="52">
        <v>1</v>
      </c>
      <c r="BB25" s="6"/>
      <c r="BC25" s="6"/>
      <c r="BD25" s="6"/>
      <c r="BE25" s="6">
        <v>1</v>
      </c>
      <c r="BG25" s="5" t="s">
        <v>96</v>
      </c>
      <c r="BH25" s="5" t="s">
        <v>102</v>
      </c>
      <c r="BJ25" s="6">
        <v>1</v>
      </c>
    </row>
    <row r="26" spans="1:62" ht="15" customHeight="1" x14ac:dyDescent="0.25">
      <c r="A26" s="53">
        <f t="shared" si="14"/>
        <v>19</v>
      </c>
      <c r="B26" s="53">
        <f t="shared" si="14"/>
        <v>19</v>
      </c>
      <c r="C26" s="54" t="s">
        <v>136</v>
      </c>
      <c r="D26" s="55" t="s">
        <v>101</v>
      </c>
      <c r="E26" s="56">
        <v>42349</v>
      </c>
      <c r="F26" s="57">
        <f t="shared" si="2"/>
        <v>846976334142</v>
      </c>
      <c r="G26" s="58">
        <f t="shared" si="3"/>
        <v>120337863917</v>
      </c>
      <c r="H26" s="58">
        <v>9615000000</v>
      </c>
      <c r="I26" s="58">
        <v>5624026709</v>
      </c>
      <c r="J26" s="58">
        <v>518845242</v>
      </c>
      <c r="K26" s="58">
        <v>104579991966</v>
      </c>
      <c r="L26" s="58">
        <f t="shared" si="4"/>
        <v>518694190000</v>
      </c>
      <c r="M26" s="58">
        <v>22488672000</v>
      </c>
      <c r="N26" s="58">
        <v>451951928000</v>
      </c>
      <c r="O26" s="58">
        <v>44253590000</v>
      </c>
      <c r="P26" s="58">
        <f t="shared" si="5"/>
        <v>207944280225</v>
      </c>
      <c r="Q26" s="58">
        <v>0</v>
      </c>
      <c r="R26" s="58">
        <v>0</v>
      </c>
      <c r="S26" s="58">
        <v>14308829166</v>
      </c>
      <c r="T26" s="58">
        <v>112955110000</v>
      </c>
      <c r="U26" s="58">
        <v>80680341059</v>
      </c>
      <c r="V26" s="58">
        <f t="shared" si="6"/>
        <v>863376334142</v>
      </c>
      <c r="W26" s="58">
        <f t="shared" si="7"/>
        <v>462439740465</v>
      </c>
      <c r="X26" s="58">
        <v>382704324657</v>
      </c>
      <c r="Y26" s="58">
        <v>0</v>
      </c>
      <c r="Z26" s="58">
        <v>0</v>
      </c>
      <c r="AA26" s="58">
        <v>10655275000</v>
      </c>
      <c r="AB26" s="58">
        <v>2500000000</v>
      </c>
      <c r="AC26" s="58">
        <v>0</v>
      </c>
      <c r="AD26" s="58">
        <v>66080140808</v>
      </c>
      <c r="AE26" s="58">
        <v>500000000</v>
      </c>
      <c r="AF26" s="58">
        <f t="shared" si="8"/>
        <v>400936593677</v>
      </c>
      <c r="AG26" s="58">
        <v>67703541657</v>
      </c>
      <c r="AH26" s="58">
        <v>189074031119</v>
      </c>
      <c r="AI26" s="58">
        <v>144159020901</v>
      </c>
      <c r="AJ26" s="58">
        <f t="shared" si="9"/>
        <v>18400000000</v>
      </c>
      <c r="AK26" s="58">
        <v>18400000000</v>
      </c>
      <c r="AL26" s="58">
        <v>0</v>
      </c>
      <c r="AM26" s="58">
        <v>0</v>
      </c>
      <c r="AN26" s="58">
        <v>0</v>
      </c>
      <c r="AO26" s="58">
        <v>0</v>
      </c>
      <c r="AP26" s="58">
        <v>0</v>
      </c>
      <c r="AQ26" s="58">
        <f t="shared" si="10"/>
        <v>2000000000</v>
      </c>
      <c r="AR26" s="58">
        <v>0</v>
      </c>
      <c r="AS26" s="58">
        <v>2000000000</v>
      </c>
      <c r="AT26" s="58">
        <v>0</v>
      </c>
      <c r="AU26" s="58">
        <v>0</v>
      </c>
      <c r="AV26" s="59">
        <f t="shared" si="11"/>
        <v>-16400000000</v>
      </c>
      <c r="AW26" s="59">
        <f t="shared" si="12"/>
        <v>16400000000</v>
      </c>
      <c r="AX26" s="60">
        <f t="shared" si="13"/>
        <v>0</v>
      </c>
      <c r="AY26" s="61">
        <v>1</v>
      </c>
      <c r="AZ26" s="62"/>
      <c r="BA26" s="52">
        <v>1</v>
      </c>
      <c r="BB26" s="6"/>
      <c r="BC26" s="6"/>
      <c r="BD26" s="6"/>
      <c r="BE26" s="6">
        <v>1</v>
      </c>
      <c r="BG26" s="5" t="s">
        <v>96</v>
      </c>
      <c r="BH26" s="5" t="s">
        <v>137</v>
      </c>
      <c r="BJ26" s="6">
        <v>1</v>
      </c>
    </row>
    <row r="27" spans="1:62" ht="15" customHeight="1" x14ac:dyDescent="0.25">
      <c r="A27" s="53">
        <f t="shared" ref="A27:B30" si="15">A26+1</f>
        <v>20</v>
      </c>
      <c r="B27" s="53">
        <f t="shared" si="15"/>
        <v>20</v>
      </c>
      <c r="C27" s="54" t="s">
        <v>138</v>
      </c>
      <c r="D27" s="55" t="s">
        <v>139</v>
      </c>
      <c r="E27" s="56">
        <v>42367</v>
      </c>
      <c r="F27" s="57">
        <f t="shared" si="2"/>
        <v>1318153038568</v>
      </c>
      <c r="G27" s="58">
        <f t="shared" si="3"/>
        <v>227182663719</v>
      </c>
      <c r="H27" s="58">
        <v>53085000000</v>
      </c>
      <c r="I27" s="58">
        <v>26592979646</v>
      </c>
      <c r="J27" s="58">
        <v>800000000</v>
      </c>
      <c r="K27" s="58">
        <v>146704684073</v>
      </c>
      <c r="L27" s="58">
        <f t="shared" si="4"/>
        <v>754406774000</v>
      </c>
      <c r="M27" s="58">
        <v>37826566000</v>
      </c>
      <c r="N27" s="58">
        <v>602292108000</v>
      </c>
      <c r="O27" s="58">
        <v>114288100000</v>
      </c>
      <c r="P27" s="58">
        <f t="shared" si="5"/>
        <v>336563600849</v>
      </c>
      <c r="Q27" s="58">
        <v>0</v>
      </c>
      <c r="R27" s="58">
        <v>0</v>
      </c>
      <c r="S27" s="58">
        <v>27687990849</v>
      </c>
      <c r="T27" s="58">
        <v>135426906000</v>
      </c>
      <c r="U27" s="58">
        <v>173448704000</v>
      </c>
      <c r="V27" s="58">
        <f t="shared" si="6"/>
        <v>1315853038568</v>
      </c>
      <c r="W27" s="58">
        <f t="shared" si="7"/>
        <v>713144496193</v>
      </c>
      <c r="X27" s="58">
        <v>587266820753</v>
      </c>
      <c r="Y27" s="58">
        <v>2000000000</v>
      </c>
      <c r="Z27" s="58">
        <v>0</v>
      </c>
      <c r="AA27" s="58">
        <v>20460000000</v>
      </c>
      <c r="AB27" s="58">
        <v>2510000000</v>
      </c>
      <c r="AC27" s="58">
        <v>0</v>
      </c>
      <c r="AD27" s="58">
        <v>97707675440</v>
      </c>
      <c r="AE27" s="58">
        <v>3200000000</v>
      </c>
      <c r="AF27" s="58">
        <f t="shared" si="8"/>
        <v>602708542375</v>
      </c>
      <c r="AG27" s="58">
        <v>80915816000</v>
      </c>
      <c r="AH27" s="58">
        <v>252558773918</v>
      </c>
      <c r="AI27" s="58">
        <v>269233952457</v>
      </c>
      <c r="AJ27" s="58">
        <f t="shared" si="9"/>
        <v>4000000000</v>
      </c>
      <c r="AK27" s="58">
        <v>4000000000</v>
      </c>
      <c r="AL27" s="58">
        <v>0</v>
      </c>
      <c r="AM27" s="58">
        <v>0</v>
      </c>
      <c r="AN27" s="58">
        <v>0</v>
      </c>
      <c r="AO27" s="58">
        <v>0</v>
      </c>
      <c r="AP27" s="58">
        <v>0</v>
      </c>
      <c r="AQ27" s="58">
        <f t="shared" si="10"/>
        <v>6300000000</v>
      </c>
      <c r="AR27" s="58">
        <v>0</v>
      </c>
      <c r="AS27" s="58">
        <v>3500000000</v>
      </c>
      <c r="AT27" s="58">
        <v>2800000000</v>
      </c>
      <c r="AU27" s="58">
        <v>0</v>
      </c>
      <c r="AV27" s="59">
        <f t="shared" si="11"/>
        <v>2300000000</v>
      </c>
      <c r="AW27" s="59">
        <f t="shared" si="12"/>
        <v>-2300000000</v>
      </c>
      <c r="AX27" s="60">
        <f t="shared" si="13"/>
        <v>0</v>
      </c>
      <c r="AY27" s="61">
        <v>1</v>
      </c>
      <c r="AZ27" s="62"/>
      <c r="BA27" s="52">
        <v>1</v>
      </c>
      <c r="BB27" s="6"/>
      <c r="BC27" s="6"/>
      <c r="BD27" s="6"/>
      <c r="BE27" s="6">
        <v>1</v>
      </c>
      <c r="BG27" s="5" t="s">
        <v>96</v>
      </c>
      <c r="BH27" s="5" t="s">
        <v>102</v>
      </c>
      <c r="BI27" s="5" t="s">
        <v>133</v>
      </c>
      <c r="BJ27" s="6">
        <v>1</v>
      </c>
    </row>
    <row r="28" spans="1:62" s="74" customFormat="1" ht="15" customHeight="1" x14ac:dyDescent="0.25">
      <c r="A28" s="67">
        <f t="shared" si="15"/>
        <v>21</v>
      </c>
      <c r="B28" s="67">
        <f t="shared" si="15"/>
        <v>21</v>
      </c>
      <c r="C28" s="68" t="s">
        <v>140</v>
      </c>
      <c r="D28" s="55" t="s">
        <v>123</v>
      </c>
      <c r="E28" s="56">
        <v>42359</v>
      </c>
      <c r="F28" s="69">
        <f t="shared" si="2"/>
        <v>1029672019534</v>
      </c>
      <c r="G28" s="70">
        <f t="shared" si="3"/>
        <v>71754367843</v>
      </c>
      <c r="H28" s="70">
        <v>27497950000</v>
      </c>
      <c r="I28" s="70">
        <v>4919800000</v>
      </c>
      <c r="J28" s="70">
        <v>4040000000</v>
      </c>
      <c r="K28" s="70">
        <v>35296617843</v>
      </c>
      <c r="L28" s="58">
        <f t="shared" si="4"/>
        <v>765385428540</v>
      </c>
      <c r="M28" s="70">
        <v>86193362000</v>
      </c>
      <c r="N28" s="70">
        <v>467846597000</v>
      </c>
      <c r="O28" s="70">
        <v>211345469540</v>
      </c>
      <c r="P28" s="70">
        <f t="shared" si="5"/>
        <v>192532223151</v>
      </c>
      <c r="Q28" s="70">
        <v>0</v>
      </c>
      <c r="R28" s="70">
        <v>0</v>
      </c>
      <c r="S28" s="70">
        <v>19836202412</v>
      </c>
      <c r="T28" s="70">
        <v>5000000000</v>
      </c>
      <c r="U28" s="70">
        <v>167696020739</v>
      </c>
      <c r="V28" s="70">
        <f t="shared" si="6"/>
        <v>1139672019534</v>
      </c>
      <c r="W28" s="70">
        <f t="shared" si="7"/>
        <v>460612076755</v>
      </c>
      <c r="X28" s="70">
        <v>317965372074</v>
      </c>
      <c r="Y28" s="70">
        <v>0</v>
      </c>
      <c r="Z28" s="70">
        <v>0</v>
      </c>
      <c r="AA28" s="70">
        <v>14705000000</v>
      </c>
      <c r="AB28" s="70">
        <v>18119000000</v>
      </c>
      <c r="AC28" s="70">
        <v>0</v>
      </c>
      <c r="AD28" s="70">
        <v>108822704681</v>
      </c>
      <c r="AE28" s="70">
        <v>1000000000</v>
      </c>
      <c r="AF28" s="70">
        <f t="shared" si="8"/>
        <v>679059942779</v>
      </c>
      <c r="AG28" s="70">
        <v>53231575345</v>
      </c>
      <c r="AH28" s="70">
        <v>232555443511</v>
      </c>
      <c r="AI28" s="70">
        <v>393272923923</v>
      </c>
      <c r="AJ28" s="70">
        <f t="shared" si="9"/>
        <v>110000000000</v>
      </c>
      <c r="AK28" s="70">
        <v>60000000000</v>
      </c>
      <c r="AL28" s="70">
        <v>0</v>
      </c>
      <c r="AM28" s="70">
        <v>0</v>
      </c>
      <c r="AN28" s="70">
        <v>50000000000</v>
      </c>
      <c r="AO28" s="70">
        <v>0</v>
      </c>
      <c r="AP28" s="70">
        <v>0</v>
      </c>
      <c r="AQ28" s="70">
        <f t="shared" si="10"/>
        <v>0</v>
      </c>
      <c r="AR28" s="70">
        <v>0</v>
      </c>
      <c r="AS28" s="70">
        <v>0</v>
      </c>
      <c r="AT28" s="70">
        <v>0</v>
      </c>
      <c r="AU28" s="70">
        <v>0</v>
      </c>
      <c r="AV28" s="71">
        <f t="shared" si="11"/>
        <v>-110000000000</v>
      </c>
      <c r="AW28" s="71">
        <f t="shared" si="12"/>
        <v>110000000000</v>
      </c>
      <c r="AX28" s="60">
        <f t="shared" si="13"/>
        <v>0</v>
      </c>
      <c r="AY28" s="72">
        <v>1</v>
      </c>
      <c r="AZ28" s="73"/>
      <c r="BA28" s="52">
        <v>1</v>
      </c>
      <c r="BB28" s="64"/>
      <c r="BC28" s="64"/>
      <c r="BD28" s="64"/>
      <c r="BE28" s="52">
        <v>1</v>
      </c>
      <c r="BF28" s="64"/>
      <c r="BG28" s="74" t="s">
        <v>96</v>
      </c>
      <c r="BH28" s="74" t="s">
        <v>128</v>
      </c>
      <c r="BJ28" s="64">
        <v>1</v>
      </c>
    </row>
    <row r="29" spans="1:62" s="74" customFormat="1" ht="15" customHeight="1" x14ac:dyDescent="0.25">
      <c r="A29" s="67">
        <f t="shared" si="15"/>
        <v>22</v>
      </c>
      <c r="B29" s="67">
        <f t="shared" si="15"/>
        <v>22</v>
      </c>
      <c r="C29" s="68" t="s">
        <v>141</v>
      </c>
      <c r="D29" s="55" t="s">
        <v>111</v>
      </c>
      <c r="E29" s="56">
        <v>42368</v>
      </c>
      <c r="F29" s="69">
        <f t="shared" si="2"/>
        <v>675208735447</v>
      </c>
      <c r="G29" s="70">
        <f t="shared" si="3"/>
        <v>54020144077</v>
      </c>
      <c r="H29" s="70">
        <v>3494896080</v>
      </c>
      <c r="I29" s="70">
        <v>11752676257</v>
      </c>
      <c r="J29" s="70">
        <v>1823152765</v>
      </c>
      <c r="K29" s="70">
        <v>36949418975</v>
      </c>
      <c r="L29" s="58">
        <f t="shared" si="4"/>
        <v>505543183000</v>
      </c>
      <c r="M29" s="70">
        <v>17294283000</v>
      </c>
      <c r="N29" s="70">
        <v>353813480000</v>
      </c>
      <c r="O29" s="70">
        <v>134435420000</v>
      </c>
      <c r="P29" s="70">
        <f t="shared" si="5"/>
        <v>115645408370</v>
      </c>
      <c r="Q29" s="70">
        <v>0</v>
      </c>
      <c r="R29" s="70">
        <v>0</v>
      </c>
      <c r="S29" s="70">
        <v>17937451745</v>
      </c>
      <c r="T29" s="70">
        <v>22732680000</v>
      </c>
      <c r="U29" s="70">
        <v>74975276625</v>
      </c>
      <c r="V29" s="70">
        <f t="shared" si="6"/>
        <v>771411589807</v>
      </c>
      <c r="W29" s="70">
        <f t="shared" si="7"/>
        <v>298911969230.65002</v>
      </c>
      <c r="X29" s="70">
        <v>243100297230.64999</v>
      </c>
      <c r="Y29" s="70">
        <v>0</v>
      </c>
      <c r="Z29" s="70">
        <v>3250000000</v>
      </c>
      <c r="AA29" s="70">
        <v>20842500000</v>
      </c>
      <c r="AB29" s="70">
        <v>5253032000</v>
      </c>
      <c r="AC29" s="70">
        <v>0</v>
      </c>
      <c r="AD29" s="70">
        <v>25466140000</v>
      </c>
      <c r="AE29" s="70">
        <v>1000000000</v>
      </c>
      <c r="AF29" s="70">
        <f t="shared" si="8"/>
        <v>472499620576.34998</v>
      </c>
      <c r="AG29" s="70">
        <v>59295910649</v>
      </c>
      <c r="AH29" s="70">
        <v>186029879009.35001</v>
      </c>
      <c r="AI29" s="70">
        <v>227173830918</v>
      </c>
      <c r="AJ29" s="70">
        <f t="shared" si="9"/>
        <v>96202854360</v>
      </c>
      <c r="AK29" s="70">
        <v>96202854360</v>
      </c>
      <c r="AL29" s="70">
        <v>0</v>
      </c>
      <c r="AM29" s="70">
        <v>0</v>
      </c>
      <c r="AN29" s="70">
        <v>0</v>
      </c>
      <c r="AO29" s="70">
        <v>0</v>
      </c>
      <c r="AP29" s="70">
        <v>0</v>
      </c>
      <c r="AQ29" s="70">
        <f t="shared" si="10"/>
        <v>0</v>
      </c>
      <c r="AR29" s="70">
        <v>0</v>
      </c>
      <c r="AS29" s="70">
        <v>0</v>
      </c>
      <c r="AT29" s="70">
        <v>0</v>
      </c>
      <c r="AU29" s="70">
        <v>0</v>
      </c>
      <c r="AV29" s="71">
        <f t="shared" si="11"/>
        <v>-96202854360</v>
      </c>
      <c r="AW29" s="71">
        <f t="shared" si="12"/>
        <v>96202854360</v>
      </c>
      <c r="AX29" s="60">
        <f t="shared" si="13"/>
        <v>0</v>
      </c>
      <c r="AY29" s="72">
        <v>1</v>
      </c>
      <c r="AZ29" s="73"/>
      <c r="BA29" s="52">
        <v>1</v>
      </c>
      <c r="BB29" s="64"/>
      <c r="BC29" s="64"/>
      <c r="BD29" s="64"/>
      <c r="BE29" s="64">
        <v>1</v>
      </c>
      <c r="BF29" s="64"/>
      <c r="BG29" s="74" t="s">
        <v>96</v>
      </c>
      <c r="BH29" s="74" t="s">
        <v>137</v>
      </c>
      <c r="BJ29" s="64">
        <v>1</v>
      </c>
    </row>
    <row r="30" spans="1:62" s="74" customFormat="1" ht="15" customHeight="1" x14ac:dyDescent="0.25">
      <c r="A30" s="67">
        <f t="shared" si="15"/>
        <v>23</v>
      </c>
      <c r="B30" s="67">
        <f t="shared" si="15"/>
        <v>23</v>
      </c>
      <c r="C30" s="68" t="s">
        <v>142</v>
      </c>
      <c r="D30" s="55" t="s">
        <v>143</v>
      </c>
      <c r="E30" s="56">
        <v>42359</v>
      </c>
      <c r="F30" s="69">
        <f t="shared" si="2"/>
        <v>855790078385</v>
      </c>
      <c r="G30" s="70">
        <f t="shared" si="3"/>
        <v>43507059937</v>
      </c>
      <c r="H30" s="70">
        <v>6180000000</v>
      </c>
      <c r="I30" s="70">
        <v>4162600000</v>
      </c>
      <c r="J30" s="70">
        <v>400000000</v>
      </c>
      <c r="K30" s="70">
        <v>32764459937</v>
      </c>
      <c r="L30" s="58">
        <f t="shared" si="4"/>
        <v>563953026860</v>
      </c>
      <c r="M30" s="70">
        <v>17797220000</v>
      </c>
      <c r="N30" s="70">
        <v>346538214000</v>
      </c>
      <c r="O30" s="70">
        <v>199617592860</v>
      </c>
      <c r="P30" s="70">
        <f t="shared" si="5"/>
        <v>248329991588</v>
      </c>
      <c r="Q30" s="70">
        <v>0</v>
      </c>
      <c r="R30" s="70">
        <v>0</v>
      </c>
      <c r="S30" s="70">
        <v>26489344668</v>
      </c>
      <c r="T30" s="70">
        <v>171553976920</v>
      </c>
      <c r="U30" s="70">
        <v>50286670000</v>
      </c>
      <c r="V30" s="70">
        <f t="shared" si="6"/>
        <v>857855484941.40002</v>
      </c>
      <c r="W30" s="70">
        <f t="shared" si="7"/>
        <v>281947438890</v>
      </c>
      <c r="X30" s="70">
        <v>168965369482</v>
      </c>
      <c r="Y30" s="70">
        <v>0</v>
      </c>
      <c r="Z30" s="70">
        <v>0</v>
      </c>
      <c r="AA30" s="70">
        <v>19809430000</v>
      </c>
      <c r="AB30" s="70">
        <v>2593000000</v>
      </c>
      <c r="AC30" s="70">
        <v>1034260001</v>
      </c>
      <c r="AD30" s="70">
        <v>88045379407</v>
      </c>
      <c r="AE30" s="70">
        <v>1500000000</v>
      </c>
      <c r="AF30" s="70">
        <f t="shared" si="8"/>
        <v>575908046051.40002</v>
      </c>
      <c r="AG30" s="70">
        <v>42471589300</v>
      </c>
      <c r="AH30" s="70">
        <v>157234151305.82999</v>
      </c>
      <c r="AI30" s="70">
        <v>376202305445.57001</v>
      </c>
      <c r="AJ30" s="70">
        <f t="shared" si="9"/>
        <v>7065406556.3999996</v>
      </c>
      <c r="AK30" s="70">
        <v>7065406556.3999996</v>
      </c>
      <c r="AL30" s="70">
        <v>0</v>
      </c>
      <c r="AM30" s="70">
        <v>0</v>
      </c>
      <c r="AN30" s="70">
        <v>0</v>
      </c>
      <c r="AO30" s="70">
        <v>0</v>
      </c>
      <c r="AP30" s="70">
        <v>0</v>
      </c>
      <c r="AQ30" s="70">
        <f t="shared" si="10"/>
        <v>5000000000</v>
      </c>
      <c r="AR30" s="70">
        <v>0</v>
      </c>
      <c r="AS30" s="70">
        <v>5000000000</v>
      </c>
      <c r="AT30" s="70">
        <v>0</v>
      </c>
      <c r="AU30" s="70">
        <v>0</v>
      </c>
      <c r="AV30" s="71">
        <f t="shared" si="11"/>
        <v>-2065406556.4000244</v>
      </c>
      <c r="AW30" s="71">
        <f t="shared" si="12"/>
        <v>2065406556.3999996</v>
      </c>
      <c r="AX30" s="60">
        <f t="shared" si="13"/>
        <v>-2.47955322265625E-5</v>
      </c>
      <c r="AY30" s="72">
        <v>1</v>
      </c>
      <c r="AZ30" s="73"/>
      <c r="BA30" s="52">
        <v>1</v>
      </c>
      <c r="BB30" s="64"/>
      <c r="BC30" s="64"/>
      <c r="BD30" s="64"/>
      <c r="BE30" s="64">
        <v>1</v>
      </c>
      <c r="BF30" s="64"/>
      <c r="BG30" s="74" t="s">
        <v>96</v>
      </c>
      <c r="BH30" s="74" t="s">
        <v>124</v>
      </c>
      <c r="BI30" s="74" t="s">
        <v>144</v>
      </c>
      <c r="BJ30" s="64">
        <v>1</v>
      </c>
    </row>
    <row r="31" spans="1:62" s="74" customFormat="1" ht="15" customHeight="1" x14ac:dyDescent="0.25">
      <c r="A31" s="75" t="s">
        <v>145</v>
      </c>
      <c r="B31" s="75" t="s">
        <v>145</v>
      </c>
      <c r="C31" s="76" t="s">
        <v>146</v>
      </c>
      <c r="D31" s="77"/>
      <c r="E31" s="77"/>
      <c r="F31" s="78">
        <f>SUM(F8:F25)</f>
        <v>24805021829319.641</v>
      </c>
      <c r="G31" s="78">
        <f t="shared" ref="G31:AZ31" si="16">SUM(G8:G25)</f>
        <v>1861192166394.9102</v>
      </c>
      <c r="H31" s="78">
        <f t="shared" si="16"/>
        <v>208290879951</v>
      </c>
      <c r="I31" s="78">
        <f t="shared" si="16"/>
        <v>308695998039</v>
      </c>
      <c r="J31" s="78">
        <f t="shared" si="16"/>
        <v>80579195852</v>
      </c>
      <c r="K31" s="78">
        <f t="shared" si="16"/>
        <v>1263626092552.9102</v>
      </c>
      <c r="L31" s="78">
        <f t="shared" si="16"/>
        <v>15023787266718.939</v>
      </c>
      <c r="M31" s="78">
        <f t="shared" si="16"/>
        <v>895517730104</v>
      </c>
      <c r="N31" s="78">
        <f t="shared" si="16"/>
        <v>10557282636774</v>
      </c>
      <c r="O31" s="78">
        <f t="shared" si="16"/>
        <v>3570986899840.9399</v>
      </c>
      <c r="P31" s="78">
        <f t="shared" si="16"/>
        <v>7920042396205.7891</v>
      </c>
      <c r="Q31" s="78">
        <f t="shared" si="16"/>
        <v>12006910620</v>
      </c>
      <c r="R31" s="78">
        <f t="shared" si="16"/>
        <v>0</v>
      </c>
      <c r="S31" s="78">
        <f t="shared" si="16"/>
        <v>431882888556.79004</v>
      </c>
      <c r="T31" s="78">
        <f t="shared" si="16"/>
        <v>1761801605517</v>
      </c>
      <c r="U31" s="78">
        <f t="shared" si="16"/>
        <v>5714350991512</v>
      </c>
      <c r="V31" s="78">
        <f t="shared" si="16"/>
        <v>25791986412342.18</v>
      </c>
      <c r="W31" s="78">
        <f t="shared" si="16"/>
        <v>14434807065696.818</v>
      </c>
      <c r="X31" s="78">
        <f t="shared" si="16"/>
        <v>9070278771788.5195</v>
      </c>
      <c r="Y31" s="78">
        <f t="shared" si="16"/>
        <v>4660550000</v>
      </c>
      <c r="Z31" s="78">
        <f t="shared" si="16"/>
        <v>7988829362</v>
      </c>
      <c r="AA31" s="78">
        <f t="shared" si="16"/>
        <v>359879618333</v>
      </c>
      <c r="AB31" s="78">
        <f t="shared" si="16"/>
        <v>166835435231</v>
      </c>
      <c r="AC31" s="78">
        <f t="shared" si="16"/>
        <v>21095243551</v>
      </c>
      <c r="AD31" s="78">
        <f t="shared" si="16"/>
        <v>4737579247143.2998</v>
      </c>
      <c r="AE31" s="78">
        <f t="shared" si="16"/>
        <v>66489370288</v>
      </c>
      <c r="AF31" s="78">
        <f t="shared" si="16"/>
        <v>11357179346645.361</v>
      </c>
      <c r="AG31" s="78">
        <f t="shared" si="16"/>
        <v>1270855322208</v>
      </c>
      <c r="AH31" s="78">
        <f t="shared" si="16"/>
        <v>4118586942952.1499</v>
      </c>
      <c r="AI31" s="78">
        <f t="shared" si="16"/>
        <v>5967737081485.21</v>
      </c>
      <c r="AJ31" s="78">
        <f t="shared" si="16"/>
        <v>1051441545196.54</v>
      </c>
      <c r="AK31" s="78">
        <f t="shared" si="16"/>
        <v>994431545196.54004</v>
      </c>
      <c r="AL31" s="78">
        <f t="shared" si="16"/>
        <v>0</v>
      </c>
      <c r="AM31" s="78">
        <f t="shared" si="16"/>
        <v>0</v>
      </c>
      <c r="AN31" s="78">
        <f t="shared" si="16"/>
        <v>57000000000</v>
      </c>
      <c r="AO31" s="78">
        <f t="shared" si="16"/>
        <v>10000000</v>
      </c>
      <c r="AP31" s="78">
        <f t="shared" si="16"/>
        <v>0</v>
      </c>
      <c r="AQ31" s="78">
        <f t="shared" si="16"/>
        <v>64476962174</v>
      </c>
      <c r="AR31" s="78">
        <f t="shared" si="16"/>
        <v>0</v>
      </c>
      <c r="AS31" s="78">
        <f t="shared" si="16"/>
        <v>27650000000</v>
      </c>
      <c r="AT31" s="78">
        <f t="shared" si="16"/>
        <v>36826962174</v>
      </c>
      <c r="AU31" s="78">
        <f t="shared" si="16"/>
        <v>0</v>
      </c>
      <c r="AV31" s="78">
        <f t="shared" si="16"/>
        <v>-986964583022.54004</v>
      </c>
      <c r="AW31" s="78">
        <f t="shared" si="16"/>
        <v>986964583022.54004</v>
      </c>
      <c r="AX31" s="79">
        <f t="shared" si="16"/>
        <v>-3.0517578125E-5</v>
      </c>
      <c r="AY31" s="80">
        <f t="shared" si="16"/>
        <v>17</v>
      </c>
      <c r="AZ31" s="81">
        <f t="shared" si="16"/>
        <v>1</v>
      </c>
      <c r="BA31" s="64"/>
      <c r="BB31" s="64"/>
      <c r="BC31" s="64"/>
      <c r="BD31" s="64"/>
      <c r="BE31" s="64"/>
      <c r="BF31" s="64"/>
      <c r="BJ31" s="64"/>
    </row>
    <row r="32" spans="1:62" s="74" customFormat="1" ht="15" customHeight="1" x14ac:dyDescent="0.25">
      <c r="A32" s="75" t="s">
        <v>147</v>
      </c>
      <c r="B32" s="75" t="s">
        <v>147</v>
      </c>
      <c r="C32" s="76" t="s">
        <v>148</v>
      </c>
      <c r="D32" s="77"/>
      <c r="E32" s="77"/>
      <c r="F32" s="78">
        <f>SUM(F26:F30)</f>
        <v>4725800206076</v>
      </c>
      <c r="G32" s="78">
        <f t="shared" ref="G32:AZ32" si="17">SUM(G26:G30)</f>
        <v>516802099493</v>
      </c>
      <c r="H32" s="78">
        <f t="shared" si="17"/>
        <v>99872846080</v>
      </c>
      <c r="I32" s="78">
        <f t="shared" si="17"/>
        <v>53052082612</v>
      </c>
      <c r="J32" s="78">
        <f t="shared" si="17"/>
        <v>7581998007</v>
      </c>
      <c r="K32" s="78">
        <f t="shared" si="17"/>
        <v>356295172794</v>
      </c>
      <c r="L32" s="78">
        <f t="shared" si="17"/>
        <v>3107982602400</v>
      </c>
      <c r="M32" s="78">
        <f t="shared" si="17"/>
        <v>181600103000</v>
      </c>
      <c r="N32" s="78">
        <f t="shared" si="17"/>
        <v>2222442327000</v>
      </c>
      <c r="O32" s="78">
        <f t="shared" si="17"/>
        <v>703940172400</v>
      </c>
      <c r="P32" s="78">
        <f t="shared" si="17"/>
        <v>1101015504183</v>
      </c>
      <c r="Q32" s="78">
        <f t="shared" si="17"/>
        <v>0</v>
      </c>
      <c r="R32" s="78">
        <f t="shared" si="17"/>
        <v>0</v>
      </c>
      <c r="S32" s="78">
        <f t="shared" si="17"/>
        <v>106259818840</v>
      </c>
      <c r="T32" s="78">
        <f t="shared" si="17"/>
        <v>447668672920</v>
      </c>
      <c r="U32" s="78">
        <f t="shared" si="17"/>
        <v>547087012423</v>
      </c>
      <c r="V32" s="78">
        <f t="shared" si="17"/>
        <v>4948168466992.4004</v>
      </c>
      <c r="W32" s="78">
        <f t="shared" si="17"/>
        <v>2217055721533.6499</v>
      </c>
      <c r="X32" s="78">
        <f t="shared" si="17"/>
        <v>1700002184196.6499</v>
      </c>
      <c r="Y32" s="78">
        <f t="shared" si="17"/>
        <v>2000000000</v>
      </c>
      <c r="Z32" s="78">
        <f t="shared" si="17"/>
        <v>3250000000</v>
      </c>
      <c r="AA32" s="78">
        <f t="shared" si="17"/>
        <v>86472205000</v>
      </c>
      <c r="AB32" s="78">
        <f t="shared" si="17"/>
        <v>30975032000</v>
      </c>
      <c r="AC32" s="78">
        <f t="shared" si="17"/>
        <v>1034260001</v>
      </c>
      <c r="AD32" s="78">
        <f t="shared" si="17"/>
        <v>386122040336</v>
      </c>
      <c r="AE32" s="78">
        <f t="shared" si="17"/>
        <v>7200000000</v>
      </c>
      <c r="AF32" s="78">
        <f t="shared" si="17"/>
        <v>2731112745458.75</v>
      </c>
      <c r="AG32" s="78">
        <f t="shared" si="17"/>
        <v>303618432951</v>
      </c>
      <c r="AH32" s="78">
        <f t="shared" si="17"/>
        <v>1017452278863.1799</v>
      </c>
      <c r="AI32" s="78">
        <f t="shared" si="17"/>
        <v>1410042033644.5701</v>
      </c>
      <c r="AJ32" s="78">
        <f t="shared" si="17"/>
        <v>235668260916.39999</v>
      </c>
      <c r="AK32" s="78">
        <f t="shared" si="17"/>
        <v>185668260916.39999</v>
      </c>
      <c r="AL32" s="78">
        <f t="shared" si="17"/>
        <v>0</v>
      </c>
      <c r="AM32" s="78">
        <f t="shared" si="17"/>
        <v>0</v>
      </c>
      <c r="AN32" s="78">
        <f t="shared" si="17"/>
        <v>50000000000</v>
      </c>
      <c r="AO32" s="78">
        <f t="shared" si="17"/>
        <v>0</v>
      </c>
      <c r="AP32" s="78">
        <f t="shared" si="17"/>
        <v>0</v>
      </c>
      <c r="AQ32" s="78">
        <f t="shared" si="17"/>
        <v>13300000000</v>
      </c>
      <c r="AR32" s="78">
        <f t="shared" si="17"/>
        <v>0</v>
      </c>
      <c r="AS32" s="78">
        <f t="shared" si="17"/>
        <v>10500000000</v>
      </c>
      <c r="AT32" s="78">
        <f t="shared" si="17"/>
        <v>2800000000</v>
      </c>
      <c r="AU32" s="78">
        <f t="shared" si="17"/>
        <v>0</v>
      </c>
      <c r="AV32" s="78">
        <f t="shared" si="17"/>
        <v>-222368260916.40002</v>
      </c>
      <c r="AW32" s="78">
        <f t="shared" si="17"/>
        <v>222368260916.39999</v>
      </c>
      <c r="AX32" s="79">
        <f t="shared" si="17"/>
        <v>-2.47955322265625E-5</v>
      </c>
      <c r="AY32" s="80">
        <f t="shared" si="17"/>
        <v>5</v>
      </c>
      <c r="AZ32" s="81">
        <f t="shared" si="17"/>
        <v>0</v>
      </c>
      <c r="BA32" s="64"/>
      <c r="BB32" s="64"/>
      <c r="BC32" s="64"/>
      <c r="BD32" s="64"/>
      <c r="BE32" s="64"/>
      <c r="BF32" s="64"/>
      <c r="BJ32" s="64"/>
    </row>
    <row r="33" spans="1:62" s="74" customFormat="1" ht="15" customHeight="1" x14ac:dyDescent="0.25">
      <c r="A33" s="75" t="s">
        <v>149</v>
      </c>
      <c r="B33" s="75" t="s">
        <v>149</v>
      </c>
      <c r="C33" s="76" t="s">
        <v>150</v>
      </c>
      <c r="D33" s="77"/>
      <c r="E33" s="77"/>
      <c r="F33" s="78">
        <f t="shared" ref="F33:AZ33" si="18">F31+F32</f>
        <v>29530822035395.641</v>
      </c>
      <c r="G33" s="78">
        <f t="shared" si="18"/>
        <v>2377994265887.9102</v>
      </c>
      <c r="H33" s="78">
        <f t="shared" si="18"/>
        <v>308163726031</v>
      </c>
      <c r="I33" s="78">
        <f t="shared" si="18"/>
        <v>361748080651</v>
      </c>
      <c r="J33" s="78">
        <f t="shared" si="18"/>
        <v>88161193859</v>
      </c>
      <c r="K33" s="78">
        <f t="shared" si="18"/>
        <v>1619921265346.9102</v>
      </c>
      <c r="L33" s="78">
        <f t="shared" si="18"/>
        <v>18131769869118.937</v>
      </c>
      <c r="M33" s="78">
        <f t="shared" si="18"/>
        <v>1077117833104</v>
      </c>
      <c r="N33" s="78">
        <f t="shared" si="18"/>
        <v>12779724963774</v>
      </c>
      <c r="O33" s="78">
        <f t="shared" si="18"/>
        <v>4274927072240.9399</v>
      </c>
      <c r="P33" s="78">
        <f t="shared" si="18"/>
        <v>9021057900388.7891</v>
      </c>
      <c r="Q33" s="78">
        <f t="shared" si="18"/>
        <v>12006910620</v>
      </c>
      <c r="R33" s="78">
        <f t="shared" si="18"/>
        <v>0</v>
      </c>
      <c r="S33" s="78">
        <f t="shared" si="18"/>
        <v>538142707396.79004</v>
      </c>
      <c r="T33" s="78">
        <f t="shared" si="18"/>
        <v>2209470278437</v>
      </c>
      <c r="U33" s="78">
        <f t="shared" si="18"/>
        <v>6261438003935</v>
      </c>
      <c r="V33" s="78">
        <f t="shared" si="18"/>
        <v>30740154879334.578</v>
      </c>
      <c r="W33" s="78">
        <f t="shared" si="18"/>
        <v>16651862787230.469</v>
      </c>
      <c r="X33" s="78">
        <f t="shared" si="18"/>
        <v>10770280955985.17</v>
      </c>
      <c r="Y33" s="78">
        <f t="shared" si="18"/>
        <v>6660550000</v>
      </c>
      <c r="Z33" s="78">
        <f t="shared" si="18"/>
        <v>11238829362</v>
      </c>
      <c r="AA33" s="78">
        <f t="shared" si="18"/>
        <v>446351823333</v>
      </c>
      <c r="AB33" s="78">
        <f t="shared" si="18"/>
        <v>197810467231</v>
      </c>
      <c r="AC33" s="78">
        <f t="shared" si="18"/>
        <v>22129503552</v>
      </c>
      <c r="AD33" s="78">
        <f t="shared" si="18"/>
        <v>5123701287479.2998</v>
      </c>
      <c r="AE33" s="78">
        <f t="shared" si="18"/>
        <v>73689370288</v>
      </c>
      <c r="AF33" s="78">
        <f t="shared" si="18"/>
        <v>14088292092104.111</v>
      </c>
      <c r="AG33" s="78">
        <f t="shared" si="18"/>
        <v>1574473755159</v>
      </c>
      <c r="AH33" s="78">
        <f t="shared" si="18"/>
        <v>5136039221815.3301</v>
      </c>
      <c r="AI33" s="78">
        <f t="shared" si="18"/>
        <v>7377779115129.7803</v>
      </c>
      <c r="AJ33" s="78">
        <f t="shared" si="18"/>
        <v>1287109806112.9399</v>
      </c>
      <c r="AK33" s="78">
        <f t="shared" si="18"/>
        <v>1180099806112.9399</v>
      </c>
      <c r="AL33" s="78">
        <f t="shared" si="18"/>
        <v>0</v>
      </c>
      <c r="AM33" s="78">
        <f t="shared" si="18"/>
        <v>0</v>
      </c>
      <c r="AN33" s="78">
        <f t="shared" si="18"/>
        <v>107000000000</v>
      </c>
      <c r="AO33" s="78">
        <f t="shared" si="18"/>
        <v>10000000</v>
      </c>
      <c r="AP33" s="78">
        <f t="shared" si="18"/>
        <v>0</v>
      </c>
      <c r="AQ33" s="78">
        <f t="shared" si="18"/>
        <v>77776962174</v>
      </c>
      <c r="AR33" s="78">
        <f t="shared" si="18"/>
        <v>0</v>
      </c>
      <c r="AS33" s="78">
        <f t="shared" si="18"/>
        <v>38150000000</v>
      </c>
      <c r="AT33" s="78">
        <f t="shared" si="18"/>
        <v>39626962174</v>
      </c>
      <c r="AU33" s="78">
        <f t="shared" si="18"/>
        <v>0</v>
      </c>
      <c r="AV33" s="78">
        <f t="shared" si="18"/>
        <v>-1209332843938.9399</v>
      </c>
      <c r="AW33" s="78">
        <f t="shared" si="18"/>
        <v>1209332843938.9399</v>
      </c>
      <c r="AX33" s="79">
        <f t="shared" si="18"/>
        <v>-5.53131103515625E-5</v>
      </c>
      <c r="AY33" s="80">
        <f t="shared" si="18"/>
        <v>22</v>
      </c>
      <c r="AZ33" s="81">
        <f t="shared" si="18"/>
        <v>1</v>
      </c>
      <c r="BA33" s="64"/>
      <c r="BB33" s="64"/>
      <c r="BC33" s="64"/>
      <c r="BD33" s="64"/>
      <c r="BE33" s="64"/>
      <c r="BF33" s="64"/>
      <c r="BJ33" s="64"/>
    </row>
    <row r="34" spans="1:62" s="74" customFormat="1" ht="15" customHeight="1" x14ac:dyDescent="0.25">
      <c r="A34" s="75" t="s">
        <v>151</v>
      </c>
      <c r="B34" s="75" t="s">
        <v>151</v>
      </c>
      <c r="C34" s="76" t="s">
        <v>152</v>
      </c>
      <c r="D34" s="77"/>
      <c r="E34" s="77"/>
      <c r="F34" s="78">
        <f t="shared" ref="F34:AZ34" si="19">F33+F7</f>
        <v>42081988087195.641</v>
      </c>
      <c r="G34" s="78">
        <f t="shared" si="19"/>
        <v>4435475799187.9102</v>
      </c>
      <c r="H34" s="78">
        <f t="shared" si="19"/>
        <v>1528149288031</v>
      </c>
      <c r="I34" s="78">
        <f t="shared" si="19"/>
        <v>373550580651</v>
      </c>
      <c r="J34" s="78">
        <f t="shared" si="19"/>
        <v>289247146859</v>
      </c>
      <c r="K34" s="78">
        <f t="shared" si="19"/>
        <v>2244528783646.9102</v>
      </c>
      <c r="L34" s="78">
        <f t="shared" si="19"/>
        <v>19802480968118.937</v>
      </c>
      <c r="M34" s="78">
        <f t="shared" si="19"/>
        <v>1328707443104</v>
      </c>
      <c r="N34" s="78">
        <f t="shared" si="19"/>
        <v>14043595952774</v>
      </c>
      <c r="O34" s="78">
        <f t="shared" si="19"/>
        <v>4430177572240.9395</v>
      </c>
      <c r="P34" s="78">
        <f t="shared" si="19"/>
        <v>17844031319888.789</v>
      </c>
      <c r="Q34" s="78">
        <f t="shared" si="19"/>
        <v>20844394120</v>
      </c>
      <c r="R34" s="78">
        <f t="shared" si="19"/>
        <v>0</v>
      </c>
      <c r="S34" s="78">
        <f t="shared" si="19"/>
        <v>538142707396.79004</v>
      </c>
      <c r="T34" s="78">
        <f t="shared" si="19"/>
        <v>11023606214437</v>
      </c>
      <c r="U34" s="78">
        <f t="shared" si="19"/>
        <v>6261438003935</v>
      </c>
      <c r="V34" s="78">
        <f t="shared" si="19"/>
        <v>43614786825953.578</v>
      </c>
      <c r="W34" s="78">
        <f t="shared" si="19"/>
        <v>22696463796153.469</v>
      </c>
      <c r="X34" s="78">
        <f t="shared" si="19"/>
        <v>11774636856965.17</v>
      </c>
      <c r="Y34" s="78">
        <f t="shared" si="19"/>
        <v>6660550000</v>
      </c>
      <c r="Z34" s="78">
        <f t="shared" si="19"/>
        <v>11238829362</v>
      </c>
      <c r="AA34" s="78">
        <f t="shared" si="19"/>
        <v>1490507223333</v>
      </c>
      <c r="AB34" s="78">
        <f t="shared" si="19"/>
        <v>445044667231</v>
      </c>
      <c r="AC34" s="78">
        <f t="shared" si="19"/>
        <v>681921593795</v>
      </c>
      <c r="AD34" s="78">
        <f t="shared" si="19"/>
        <v>8169264705179.2998</v>
      </c>
      <c r="AE34" s="78">
        <f t="shared" si="19"/>
        <v>117189370288</v>
      </c>
      <c r="AF34" s="78">
        <f t="shared" si="19"/>
        <v>20918323029800.109</v>
      </c>
      <c r="AG34" s="78">
        <f t="shared" si="19"/>
        <v>2040528393558</v>
      </c>
      <c r="AH34" s="78">
        <f t="shared" si="19"/>
        <v>8917600325141.3301</v>
      </c>
      <c r="AI34" s="78">
        <f t="shared" si="19"/>
        <v>9960194311100.7812</v>
      </c>
      <c r="AJ34" s="78">
        <f t="shared" si="19"/>
        <v>1615575700931.9399</v>
      </c>
      <c r="AK34" s="78">
        <f t="shared" si="19"/>
        <v>1508565700931.9399</v>
      </c>
      <c r="AL34" s="78">
        <f t="shared" si="19"/>
        <v>0</v>
      </c>
      <c r="AM34" s="78">
        <f t="shared" si="19"/>
        <v>0</v>
      </c>
      <c r="AN34" s="78">
        <f t="shared" si="19"/>
        <v>107000000000</v>
      </c>
      <c r="AO34" s="78">
        <f t="shared" si="19"/>
        <v>10000000</v>
      </c>
      <c r="AP34" s="78">
        <f t="shared" si="19"/>
        <v>0</v>
      </c>
      <c r="AQ34" s="78">
        <f t="shared" si="19"/>
        <v>82776962174</v>
      </c>
      <c r="AR34" s="78">
        <f t="shared" si="19"/>
        <v>0</v>
      </c>
      <c r="AS34" s="78">
        <f t="shared" si="19"/>
        <v>43150000000</v>
      </c>
      <c r="AT34" s="78">
        <f t="shared" si="19"/>
        <v>39626962174</v>
      </c>
      <c r="AU34" s="78">
        <f t="shared" si="19"/>
        <v>0</v>
      </c>
      <c r="AV34" s="78">
        <f t="shared" si="19"/>
        <v>-1532798738757.9399</v>
      </c>
      <c r="AW34" s="78">
        <f t="shared" si="19"/>
        <v>1532798738757.9399</v>
      </c>
      <c r="AX34" s="79">
        <f t="shared" si="19"/>
        <v>-5.53131103515625E-5</v>
      </c>
      <c r="AY34" s="80">
        <f t="shared" si="19"/>
        <v>22</v>
      </c>
      <c r="AZ34" s="81">
        <f t="shared" si="19"/>
        <v>2</v>
      </c>
      <c r="BA34" s="64"/>
      <c r="BB34" s="64"/>
      <c r="BC34" s="64"/>
      <c r="BD34" s="64"/>
      <c r="BE34" s="64"/>
      <c r="BF34" s="64"/>
      <c r="BJ34" s="64"/>
    </row>
    <row r="35" spans="1:62" ht="15" customHeight="1" x14ac:dyDescent="0.25">
      <c r="A35" s="42" t="s">
        <v>153</v>
      </c>
      <c r="B35" s="42" t="s">
        <v>153</v>
      </c>
      <c r="C35" s="43" t="s">
        <v>154</v>
      </c>
      <c r="D35" s="44" t="s">
        <v>94</v>
      </c>
      <c r="E35" s="45">
        <v>42395</v>
      </c>
      <c r="F35" s="82">
        <f t="shared" si="2"/>
        <v>9973988772169</v>
      </c>
      <c r="G35" s="47">
        <f t="shared" si="3"/>
        <v>4630468147630</v>
      </c>
      <c r="H35" s="47">
        <v>4168615291940</v>
      </c>
      <c r="I35" s="47">
        <v>31964608650</v>
      </c>
      <c r="J35" s="47">
        <v>261613672475</v>
      </c>
      <c r="K35" s="47">
        <v>168274574565</v>
      </c>
      <c r="L35" s="47">
        <f t="shared" si="4"/>
        <v>2272745764900</v>
      </c>
      <c r="M35" s="47">
        <v>515917601900</v>
      </c>
      <c r="N35" s="47">
        <v>1604505673000</v>
      </c>
      <c r="O35" s="47">
        <v>152322490000</v>
      </c>
      <c r="P35" s="47">
        <f t="shared" si="5"/>
        <v>3070774859639</v>
      </c>
      <c r="Q35" s="47">
        <v>34148240639</v>
      </c>
      <c r="R35" s="47">
        <v>0</v>
      </c>
      <c r="S35" s="47">
        <v>0</v>
      </c>
      <c r="T35" s="47">
        <v>3036626619000</v>
      </c>
      <c r="U35" s="47">
        <v>0</v>
      </c>
      <c r="V35" s="47">
        <f t="shared" si="6"/>
        <v>9950844445530</v>
      </c>
      <c r="W35" s="47">
        <f t="shared" si="7"/>
        <v>7059489325317</v>
      </c>
      <c r="X35" s="47">
        <v>1371733360065</v>
      </c>
      <c r="Y35" s="47">
        <v>0</v>
      </c>
      <c r="Z35" s="47">
        <v>0</v>
      </c>
      <c r="AA35" s="47">
        <v>3022816000000</v>
      </c>
      <c r="AB35" s="47">
        <v>0</v>
      </c>
      <c r="AC35" s="47">
        <v>2478630055595</v>
      </c>
      <c r="AD35" s="47">
        <v>178809909657</v>
      </c>
      <c r="AE35" s="47">
        <v>7500000000</v>
      </c>
      <c r="AF35" s="47">
        <f t="shared" si="8"/>
        <v>2891355120213</v>
      </c>
      <c r="AG35" s="47">
        <v>175532063500</v>
      </c>
      <c r="AH35" s="47">
        <v>1472525876503</v>
      </c>
      <c r="AI35" s="47">
        <v>1243297180210</v>
      </c>
      <c r="AJ35" s="47">
        <f t="shared" si="9"/>
        <v>1123954000</v>
      </c>
      <c r="AK35" s="47">
        <v>1123954000</v>
      </c>
      <c r="AL35" s="47">
        <v>0</v>
      </c>
      <c r="AM35" s="47">
        <v>0</v>
      </c>
      <c r="AN35" s="47">
        <v>0</v>
      </c>
      <c r="AO35" s="47">
        <v>0</v>
      </c>
      <c r="AP35" s="47">
        <v>0</v>
      </c>
      <c r="AQ35" s="47">
        <f t="shared" si="10"/>
        <v>24268280639</v>
      </c>
      <c r="AR35" s="47">
        <v>0</v>
      </c>
      <c r="AS35" s="47">
        <v>24268280639</v>
      </c>
      <c r="AT35" s="47">
        <v>0</v>
      </c>
      <c r="AU35" s="47">
        <v>0</v>
      </c>
      <c r="AV35" s="48">
        <f t="shared" si="11"/>
        <v>23144326639</v>
      </c>
      <c r="AW35" s="48">
        <f t="shared" ref="AW35:AW98" si="20">AJ35-AQ35</f>
        <v>-23144326639</v>
      </c>
      <c r="AX35" s="49">
        <f t="shared" si="13"/>
        <v>0</v>
      </c>
      <c r="AY35" s="50"/>
      <c r="AZ35" s="51">
        <v>1</v>
      </c>
      <c r="BA35" s="6" t="s">
        <v>95</v>
      </c>
      <c r="BB35" s="52">
        <v>1</v>
      </c>
      <c r="BC35" s="6"/>
      <c r="BD35" s="6"/>
      <c r="BG35" s="5" t="s">
        <v>96</v>
      </c>
      <c r="BH35" s="5" t="s">
        <v>155</v>
      </c>
      <c r="BJ35" s="6">
        <v>1</v>
      </c>
    </row>
    <row r="36" spans="1:62" ht="15" customHeight="1" x14ac:dyDescent="0.25">
      <c r="A36" s="67">
        <f>A30+1</f>
        <v>24</v>
      </c>
      <c r="B36" s="67">
        <v>1</v>
      </c>
      <c r="C36" s="54" t="s">
        <v>156</v>
      </c>
      <c r="D36" s="55" t="s">
        <v>94</v>
      </c>
      <c r="E36" s="56">
        <v>42394</v>
      </c>
      <c r="F36" s="57">
        <f t="shared" si="2"/>
        <v>1670441953825.4399</v>
      </c>
      <c r="G36" s="58">
        <f t="shared" si="3"/>
        <v>104816667737.44</v>
      </c>
      <c r="H36" s="58">
        <v>42930449467.440002</v>
      </c>
      <c r="I36" s="58">
        <v>9586406711</v>
      </c>
      <c r="J36" s="58">
        <v>4399811559</v>
      </c>
      <c r="K36" s="58">
        <v>47900000000</v>
      </c>
      <c r="L36" s="58">
        <f t="shared" si="4"/>
        <v>1100427640088</v>
      </c>
      <c r="M36" s="58">
        <v>55867956088</v>
      </c>
      <c r="N36" s="58">
        <v>891149644000</v>
      </c>
      <c r="O36" s="58">
        <v>153410040000</v>
      </c>
      <c r="P36" s="58">
        <f t="shared" si="5"/>
        <v>465197646000</v>
      </c>
      <c r="Q36" s="58">
        <v>0</v>
      </c>
      <c r="R36" s="58">
        <v>0</v>
      </c>
      <c r="S36" s="58">
        <v>81000000000</v>
      </c>
      <c r="T36" s="58">
        <v>272793614000</v>
      </c>
      <c r="U36" s="58">
        <v>111404032000</v>
      </c>
      <c r="V36" s="58">
        <f t="shared" si="6"/>
        <v>1667941953825.4399</v>
      </c>
      <c r="W36" s="58">
        <f t="shared" si="7"/>
        <v>1124584937097.1699</v>
      </c>
      <c r="X36" s="58">
        <v>861674664490.92004</v>
      </c>
      <c r="Y36" s="58">
        <v>0</v>
      </c>
      <c r="Z36" s="58">
        <v>2000000000</v>
      </c>
      <c r="AA36" s="58">
        <v>27079025370.25</v>
      </c>
      <c r="AB36" s="58">
        <v>14516750000</v>
      </c>
      <c r="AC36" s="58">
        <v>5251685618</v>
      </c>
      <c r="AD36" s="58">
        <v>212062811618</v>
      </c>
      <c r="AE36" s="58">
        <v>2000000000</v>
      </c>
      <c r="AF36" s="58">
        <f t="shared" si="8"/>
        <v>543357016728.27002</v>
      </c>
      <c r="AG36" s="58">
        <v>52680091001</v>
      </c>
      <c r="AH36" s="58">
        <v>240437044268.17999</v>
      </c>
      <c r="AI36" s="58">
        <v>250239881459.09</v>
      </c>
      <c r="AJ36" s="58">
        <f t="shared" si="9"/>
        <v>0</v>
      </c>
      <c r="AK36" s="58">
        <v>0</v>
      </c>
      <c r="AL36" s="58">
        <v>0</v>
      </c>
      <c r="AM36" s="58">
        <v>0</v>
      </c>
      <c r="AN36" s="58">
        <v>0</v>
      </c>
      <c r="AO36" s="58">
        <v>0</v>
      </c>
      <c r="AP36" s="58">
        <v>0</v>
      </c>
      <c r="AQ36" s="58">
        <f t="shared" si="10"/>
        <v>2500000000</v>
      </c>
      <c r="AR36" s="58">
        <v>0</v>
      </c>
      <c r="AS36" s="58">
        <v>2500000000</v>
      </c>
      <c r="AT36" s="58">
        <v>0</v>
      </c>
      <c r="AU36" s="58">
        <v>0</v>
      </c>
      <c r="AV36" s="59">
        <f t="shared" si="11"/>
        <v>2500000000</v>
      </c>
      <c r="AW36" s="59">
        <f t="shared" si="20"/>
        <v>-2500000000</v>
      </c>
      <c r="AX36" s="60">
        <f t="shared" si="13"/>
        <v>0</v>
      </c>
      <c r="AY36" s="61"/>
      <c r="AZ36" s="62">
        <v>1</v>
      </c>
      <c r="BA36" s="52">
        <v>1</v>
      </c>
      <c r="BB36" s="6"/>
      <c r="BC36" s="6"/>
      <c r="BD36" s="6"/>
      <c r="BE36" s="64">
        <v>1</v>
      </c>
      <c r="BG36" s="5" t="s">
        <v>96</v>
      </c>
      <c r="BH36" s="5" t="s">
        <v>137</v>
      </c>
      <c r="BJ36" s="6">
        <v>1</v>
      </c>
    </row>
    <row r="37" spans="1:62" ht="15" customHeight="1" x14ac:dyDescent="0.25">
      <c r="A37" s="53">
        <f t="shared" ref="A37:B52" si="21">A36+1</f>
        <v>25</v>
      </c>
      <c r="B37" s="53">
        <f t="shared" si="21"/>
        <v>2</v>
      </c>
      <c r="C37" s="54" t="s">
        <v>157</v>
      </c>
      <c r="D37" s="55" t="s">
        <v>121</v>
      </c>
      <c r="E37" s="56">
        <v>42359</v>
      </c>
      <c r="F37" s="57">
        <f t="shared" si="2"/>
        <v>932304108372</v>
      </c>
      <c r="G37" s="58">
        <f t="shared" si="3"/>
        <v>50426644624</v>
      </c>
      <c r="H37" s="58">
        <v>22272500000</v>
      </c>
      <c r="I37" s="58">
        <v>7563500000</v>
      </c>
      <c r="J37" s="58">
        <v>0</v>
      </c>
      <c r="K37" s="58">
        <v>20590644624</v>
      </c>
      <c r="L37" s="58">
        <f t="shared" si="4"/>
        <v>671733838000</v>
      </c>
      <c r="M37" s="58">
        <v>28880463000</v>
      </c>
      <c r="N37" s="58">
        <v>578874665000</v>
      </c>
      <c r="O37" s="58">
        <v>63978710000</v>
      </c>
      <c r="P37" s="58">
        <f t="shared" si="5"/>
        <v>210143625748</v>
      </c>
      <c r="Q37" s="58">
        <v>0</v>
      </c>
      <c r="R37" s="58">
        <v>0</v>
      </c>
      <c r="S37" s="58">
        <v>41426466748</v>
      </c>
      <c r="T37" s="58">
        <v>104663924000</v>
      </c>
      <c r="U37" s="58">
        <v>64053235000</v>
      </c>
      <c r="V37" s="58">
        <f t="shared" si="6"/>
        <v>960904108372</v>
      </c>
      <c r="W37" s="58">
        <f t="shared" si="7"/>
        <v>540943621529</v>
      </c>
      <c r="X37" s="58">
        <v>472983953418</v>
      </c>
      <c r="Y37" s="58">
        <v>0</v>
      </c>
      <c r="Z37" s="58">
        <v>0</v>
      </c>
      <c r="AA37" s="58">
        <v>6663440000</v>
      </c>
      <c r="AB37" s="58">
        <v>2055000000</v>
      </c>
      <c r="AC37" s="58">
        <v>0</v>
      </c>
      <c r="AD37" s="58">
        <v>58741228111</v>
      </c>
      <c r="AE37" s="58">
        <v>500000000</v>
      </c>
      <c r="AF37" s="58">
        <f t="shared" si="8"/>
        <v>419960486843</v>
      </c>
      <c r="AG37" s="58">
        <v>40125808415</v>
      </c>
      <c r="AH37" s="58">
        <v>165022774637</v>
      </c>
      <c r="AI37" s="58">
        <v>214811903791</v>
      </c>
      <c r="AJ37" s="58">
        <f t="shared" si="9"/>
        <v>28600000000</v>
      </c>
      <c r="AK37" s="58">
        <v>28600000000</v>
      </c>
      <c r="AL37" s="58">
        <v>0</v>
      </c>
      <c r="AM37" s="58">
        <v>0</v>
      </c>
      <c r="AN37" s="58">
        <v>0</v>
      </c>
      <c r="AO37" s="58">
        <v>0</v>
      </c>
      <c r="AP37" s="58">
        <v>0</v>
      </c>
      <c r="AQ37" s="58">
        <f t="shared" si="10"/>
        <v>0</v>
      </c>
      <c r="AR37" s="58">
        <v>0</v>
      </c>
      <c r="AS37" s="58">
        <v>0</v>
      </c>
      <c r="AT37" s="58">
        <v>0</v>
      </c>
      <c r="AU37" s="58">
        <v>0</v>
      </c>
      <c r="AV37" s="59">
        <f t="shared" si="11"/>
        <v>-28600000000</v>
      </c>
      <c r="AW37" s="59">
        <f t="shared" si="20"/>
        <v>28600000000</v>
      </c>
      <c r="AX37" s="60">
        <f t="shared" si="13"/>
        <v>0</v>
      </c>
      <c r="AY37" s="61">
        <v>1</v>
      </c>
      <c r="AZ37" s="62"/>
      <c r="BA37" s="52">
        <v>1</v>
      </c>
      <c r="BB37" s="6"/>
      <c r="BC37" s="6"/>
      <c r="BD37" s="6"/>
      <c r="BE37" s="52" t="s">
        <v>158</v>
      </c>
      <c r="BG37" s="5" t="s">
        <v>96</v>
      </c>
      <c r="BH37" s="5" t="s">
        <v>97</v>
      </c>
      <c r="BJ37" s="6">
        <v>1</v>
      </c>
    </row>
    <row r="38" spans="1:62" ht="15" customHeight="1" x14ac:dyDescent="0.25">
      <c r="A38" s="53">
        <f t="shared" si="21"/>
        <v>26</v>
      </c>
      <c r="B38" s="53">
        <f t="shared" si="21"/>
        <v>3</v>
      </c>
      <c r="C38" s="54" t="s">
        <v>159</v>
      </c>
      <c r="D38" s="55" t="s">
        <v>111</v>
      </c>
      <c r="E38" s="56">
        <v>42369</v>
      </c>
      <c r="F38" s="57">
        <f t="shared" si="2"/>
        <v>1098793269000</v>
      </c>
      <c r="G38" s="58">
        <f t="shared" si="3"/>
        <v>75647999000</v>
      </c>
      <c r="H38" s="58">
        <v>8766000000</v>
      </c>
      <c r="I38" s="58">
        <v>45717493000</v>
      </c>
      <c r="J38" s="58">
        <v>7026751000</v>
      </c>
      <c r="K38" s="58">
        <v>14137755000</v>
      </c>
      <c r="L38" s="58">
        <f t="shared" si="4"/>
        <v>749041585000</v>
      </c>
      <c r="M38" s="58">
        <v>24500000000</v>
      </c>
      <c r="N38" s="58">
        <v>623702235000</v>
      </c>
      <c r="O38" s="58">
        <v>100839350000</v>
      </c>
      <c r="P38" s="58">
        <f t="shared" si="5"/>
        <v>274103685000</v>
      </c>
      <c r="Q38" s="58">
        <v>1250000000</v>
      </c>
      <c r="R38" s="58">
        <v>0</v>
      </c>
      <c r="S38" s="58">
        <v>13500000000</v>
      </c>
      <c r="T38" s="58">
        <v>161143042000</v>
      </c>
      <c r="U38" s="58">
        <v>98210643000</v>
      </c>
      <c r="V38" s="58">
        <f t="shared" si="6"/>
        <v>1113493269000</v>
      </c>
      <c r="W38" s="58">
        <f t="shared" si="7"/>
        <v>690506983000</v>
      </c>
      <c r="X38" s="58">
        <v>548620983000</v>
      </c>
      <c r="Y38" s="58">
        <v>555000000</v>
      </c>
      <c r="Z38" s="58">
        <v>0</v>
      </c>
      <c r="AA38" s="58">
        <v>2340000000</v>
      </c>
      <c r="AB38" s="58">
        <v>460000000</v>
      </c>
      <c r="AC38" s="58">
        <v>0</v>
      </c>
      <c r="AD38" s="58">
        <v>134531000000</v>
      </c>
      <c r="AE38" s="58">
        <v>4000000000</v>
      </c>
      <c r="AF38" s="58">
        <f t="shared" si="8"/>
        <v>422986286000</v>
      </c>
      <c r="AG38" s="58">
        <v>18494674500</v>
      </c>
      <c r="AH38" s="58">
        <v>178431675500</v>
      </c>
      <c r="AI38" s="58">
        <v>226059936000</v>
      </c>
      <c r="AJ38" s="58">
        <f t="shared" si="9"/>
        <v>18000000000</v>
      </c>
      <c r="AK38" s="58">
        <v>18000000000</v>
      </c>
      <c r="AL38" s="58">
        <v>0</v>
      </c>
      <c r="AM38" s="58">
        <v>0</v>
      </c>
      <c r="AN38" s="58">
        <v>0</v>
      </c>
      <c r="AO38" s="58">
        <v>0</v>
      </c>
      <c r="AP38" s="58">
        <v>0</v>
      </c>
      <c r="AQ38" s="58">
        <f t="shared" si="10"/>
        <v>3300000000</v>
      </c>
      <c r="AR38" s="58">
        <v>0</v>
      </c>
      <c r="AS38" s="58">
        <v>2000000000</v>
      </c>
      <c r="AT38" s="58">
        <v>1300000000</v>
      </c>
      <c r="AU38" s="58">
        <v>0</v>
      </c>
      <c r="AV38" s="59">
        <f t="shared" si="11"/>
        <v>-14700000000</v>
      </c>
      <c r="AW38" s="59">
        <f t="shared" si="20"/>
        <v>14700000000</v>
      </c>
      <c r="AX38" s="60">
        <f t="shared" si="13"/>
        <v>0</v>
      </c>
      <c r="AY38" s="61">
        <v>1</v>
      </c>
      <c r="AZ38" s="62"/>
      <c r="BA38" s="52">
        <v>1</v>
      </c>
      <c r="BB38" s="6"/>
      <c r="BC38" s="6"/>
      <c r="BD38" s="6"/>
      <c r="BE38" s="52">
        <v>1</v>
      </c>
      <c r="BG38" s="5" t="s">
        <v>96</v>
      </c>
      <c r="BH38" s="5" t="s">
        <v>128</v>
      </c>
      <c r="BJ38" s="64">
        <v>1</v>
      </c>
    </row>
    <row r="39" spans="1:62" ht="15" customHeight="1" x14ac:dyDescent="0.25">
      <c r="A39" s="53">
        <f t="shared" si="21"/>
        <v>27</v>
      </c>
      <c r="B39" s="53">
        <f t="shared" si="21"/>
        <v>4</v>
      </c>
      <c r="C39" s="54" t="s">
        <v>160</v>
      </c>
      <c r="D39" s="55" t="s">
        <v>111</v>
      </c>
      <c r="E39" s="56">
        <v>42369</v>
      </c>
      <c r="F39" s="57">
        <f t="shared" si="2"/>
        <v>3484303242110</v>
      </c>
      <c r="G39" s="58">
        <f t="shared" si="3"/>
        <v>672229014500</v>
      </c>
      <c r="H39" s="58">
        <v>487186468000</v>
      </c>
      <c r="I39" s="58">
        <v>124485665000</v>
      </c>
      <c r="J39" s="58">
        <v>18000000000</v>
      </c>
      <c r="K39" s="58">
        <v>42556881500</v>
      </c>
      <c r="L39" s="58">
        <f t="shared" si="4"/>
        <v>1726806811323</v>
      </c>
      <c r="M39" s="58">
        <v>67226888323</v>
      </c>
      <c r="N39" s="58">
        <v>1494821153000</v>
      </c>
      <c r="O39" s="58">
        <v>164758770000</v>
      </c>
      <c r="P39" s="58">
        <f t="shared" si="5"/>
        <v>1085267416287</v>
      </c>
      <c r="Q39" s="58">
        <v>2707261600</v>
      </c>
      <c r="R39" s="58">
        <v>0</v>
      </c>
      <c r="S39" s="58">
        <v>301865567287</v>
      </c>
      <c r="T39" s="58">
        <v>518533135400</v>
      </c>
      <c r="U39" s="58">
        <v>262161452000</v>
      </c>
      <c r="V39" s="58">
        <f t="shared" si="6"/>
        <v>3529117634226</v>
      </c>
      <c r="W39" s="58">
        <f t="shared" si="7"/>
        <v>2033035441238</v>
      </c>
      <c r="X39" s="58">
        <v>1619363124107</v>
      </c>
      <c r="Y39" s="58">
        <v>0</v>
      </c>
      <c r="Z39" s="58">
        <v>0</v>
      </c>
      <c r="AA39" s="58">
        <v>6139000000</v>
      </c>
      <c r="AB39" s="58">
        <v>2312455580</v>
      </c>
      <c r="AC39" s="58">
        <v>162513055962</v>
      </c>
      <c r="AD39" s="58">
        <v>240207805589</v>
      </c>
      <c r="AE39" s="58">
        <v>2500000000</v>
      </c>
      <c r="AF39" s="58">
        <f t="shared" si="8"/>
        <v>1496082192988</v>
      </c>
      <c r="AG39" s="58">
        <v>54977234500</v>
      </c>
      <c r="AH39" s="58">
        <v>667046353339</v>
      </c>
      <c r="AI39" s="58">
        <v>774058605149</v>
      </c>
      <c r="AJ39" s="58">
        <f t="shared" si="9"/>
        <v>54000000000</v>
      </c>
      <c r="AK39" s="58">
        <v>54000000000</v>
      </c>
      <c r="AL39" s="58">
        <v>0</v>
      </c>
      <c r="AM39" s="58">
        <v>0</v>
      </c>
      <c r="AN39" s="58">
        <v>0</v>
      </c>
      <c r="AO39" s="58">
        <v>0</v>
      </c>
      <c r="AP39" s="58">
        <v>0</v>
      </c>
      <c r="AQ39" s="58">
        <f t="shared" si="10"/>
        <v>9185607884</v>
      </c>
      <c r="AR39" s="58">
        <v>0</v>
      </c>
      <c r="AS39" s="58">
        <v>9185607884</v>
      </c>
      <c r="AT39" s="58">
        <v>0</v>
      </c>
      <c r="AU39" s="58">
        <v>0</v>
      </c>
      <c r="AV39" s="59">
        <f t="shared" si="11"/>
        <v>-44814392116</v>
      </c>
      <c r="AW39" s="59">
        <f t="shared" si="20"/>
        <v>44814392116</v>
      </c>
      <c r="AX39" s="60">
        <f t="shared" si="13"/>
        <v>0</v>
      </c>
      <c r="AY39" s="61">
        <v>1</v>
      </c>
      <c r="AZ39" s="62"/>
      <c r="BA39" s="52">
        <v>1</v>
      </c>
      <c r="BB39" s="6"/>
      <c r="BC39" s="6"/>
      <c r="BD39" s="6"/>
      <c r="BE39" s="52">
        <v>1</v>
      </c>
      <c r="BG39" s="5" t="s">
        <v>96</v>
      </c>
      <c r="BH39" s="5" t="s">
        <v>137</v>
      </c>
      <c r="BJ39" s="6">
        <v>1</v>
      </c>
    </row>
    <row r="40" spans="1:62" x14ac:dyDescent="0.25">
      <c r="A40" s="53">
        <f t="shared" si="21"/>
        <v>28</v>
      </c>
      <c r="B40" s="53">
        <f t="shared" si="21"/>
        <v>5</v>
      </c>
      <c r="C40" s="68" t="s">
        <v>161</v>
      </c>
      <c r="D40" s="55" t="s">
        <v>94</v>
      </c>
      <c r="E40" s="56">
        <v>42397</v>
      </c>
      <c r="F40" s="57">
        <f t="shared" si="2"/>
        <v>926063587761</v>
      </c>
      <c r="G40" s="58">
        <f t="shared" si="3"/>
        <v>35045117132</v>
      </c>
      <c r="H40" s="58">
        <v>5159233165</v>
      </c>
      <c r="I40" s="58">
        <v>4458582773</v>
      </c>
      <c r="J40" s="58">
        <v>2612589590</v>
      </c>
      <c r="K40" s="58">
        <v>22814711604</v>
      </c>
      <c r="L40" s="58">
        <f t="shared" si="4"/>
        <v>783499548480</v>
      </c>
      <c r="M40" s="58">
        <v>35426840000</v>
      </c>
      <c r="N40" s="58">
        <v>533184787000</v>
      </c>
      <c r="O40" s="58">
        <v>214887921480</v>
      </c>
      <c r="P40" s="58">
        <f t="shared" si="5"/>
        <v>107518922149</v>
      </c>
      <c r="Q40" s="58">
        <v>654000000</v>
      </c>
      <c r="R40" s="58">
        <v>0</v>
      </c>
      <c r="S40" s="58">
        <v>9254776149</v>
      </c>
      <c r="T40" s="58">
        <v>5000000000</v>
      </c>
      <c r="U40" s="58">
        <v>92610146000</v>
      </c>
      <c r="V40" s="58">
        <f t="shared" si="6"/>
        <v>946608158528</v>
      </c>
      <c r="W40" s="58">
        <f t="shared" si="7"/>
        <v>545167799237</v>
      </c>
      <c r="X40" s="58">
        <v>429120025723</v>
      </c>
      <c r="Y40" s="58">
        <v>0</v>
      </c>
      <c r="Z40" s="58">
        <v>0</v>
      </c>
      <c r="AA40" s="58">
        <v>3849928000</v>
      </c>
      <c r="AB40" s="58">
        <v>4992700000</v>
      </c>
      <c r="AC40" s="58">
        <v>0</v>
      </c>
      <c r="AD40" s="58">
        <v>105705145514</v>
      </c>
      <c r="AE40" s="58">
        <v>1500000000</v>
      </c>
      <c r="AF40" s="58">
        <f t="shared" si="8"/>
        <v>401440359291</v>
      </c>
      <c r="AG40" s="58">
        <v>25058144712</v>
      </c>
      <c r="AH40" s="58">
        <v>153798936999</v>
      </c>
      <c r="AI40" s="58">
        <v>222583277580</v>
      </c>
      <c r="AJ40" s="58">
        <f t="shared" si="9"/>
        <v>23294600240</v>
      </c>
      <c r="AK40" s="58">
        <v>23294600240</v>
      </c>
      <c r="AL40" s="58">
        <v>0</v>
      </c>
      <c r="AM40" s="58">
        <v>0</v>
      </c>
      <c r="AN40" s="58">
        <v>0</v>
      </c>
      <c r="AO40" s="58">
        <v>0</v>
      </c>
      <c r="AP40" s="58">
        <v>0</v>
      </c>
      <c r="AQ40" s="58">
        <f>AR40+AS40+AT40+AU40</f>
        <v>2750029473</v>
      </c>
      <c r="AR40" s="58">
        <v>0</v>
      </c>
      <c r="AS40" s="58">
        <v>2750029473</v>
      </c>
      <c r="AT40" s="58">
        <v>0</v>
      </c>
      <c r="AU40" s="58">
        <v>0</v>
      </c>
      <c r="AV40" s="59">
        <f t="shared" si="11"/>
        <v>-20544570767</v>
      </c>
      <c r="AW40" s="59">
        <f t="shared" si="20"/>
        <v>20544570767</v>
      </c>
      <c r="AX40" s="60">
        <f t="shared" si="13"/>
        <v>0</v>
      </c>
      <c r="AY40" s="61"/>
      <c r="AZ40" s="62">
        <v>1</v>
      </c>
      <c r="BA40" s="6">
        <v>1</v>
      </c>
      <c r="BB40" s="6"/>
      <c r="BC40" s="6"/>
      <c r="BD40" s="6"/>
    </row>
    <row r="41" spans="1:62" ht="15" customHeight="1" x14ac:dyDescent="0.25">
      <c r="A41" s="53">
        <f t="shared" si="21"/>
        <v>29</v>
      </c>
      <c r="B41" s="53">
        <f t="shared" si="21"/>
        <v>6</v>
      </c>
      <c r="C41" s="54" t="s">
        <v>162</v>
      </c>
      <c r="D41" s="55" t="s">
        <v>94</v>
      </c>
      <c r="E41" s="56">
        <v>42488</v>
      </c>
      <c r="F41" s="57">
        <f t="shared" si="2"/>
        <v>1506396386153</v>
      </c>
      <c r="G41" s="58">
        <f t="shared" si="3"/>
        <v>92659298184</v>
      </c>
      <c r="H41" s="58">
        <v>30518010000</v>
      </c>
      <c r="I41" s="58">
        <v>12258338800</v>
      </c>
      <c r="J41" s="58">
        <v>2800000000</v>
      </c>
      <c r="K41" s="58">
        <v>47082949384</v>
      </c>
      <c r="L41" s="58">
        <f t="shared" si="4"/>
        <v>940444096260</v>
      </c>
      <c r="M41" s="58">
        <v>23314731000</v>
      </c>
      <c r="N41" s="58">
        <v>751581176000</v>
      </c>
      <c r="O41" s="58">
        <v>165548189260</v>
      </c>
      <c r="P41" s="58">
        <f t="shared" si="5"/>
        <v>473292991709</v>
      </c>
      <c r="Q41" s="58">
        <v>25000000</v>
      </c>
      <c r="R41" s="58">
        <v>0</v>
      </c>
      <c r="S41" s="58">
        <v>65257458709</v>
      </c>
      <c r="T41" s="58">
        <v>252737145000</v>
      </c>
      <c r="U41" s="58">
        <v>155273388000</v>
      </c>
      <c r="V41" s="58">
        <f t="shared" si="6"/>
        <v>1697070486153</v>
      </c>
      <c r="W41" s="58">
        <f t="shared" si="7"/>
        <v>995715033746</v>
      </c>
      <c r="X41" s="58">
        <v>756443071894</v>
      </c>
      <c r="Y41" s="58">
        <v>0</v>
      </c>
      <c r="Z41" s="58">
        <v>0</v>
      </c>
      <c r="AA41" s="58">
        <v>906650000</v>
      </c>
      <c r="AB41" s="58">
        <v>93350000</v>
      </c>
      <c r="AC41" s="58">
        <v>3961253136</v>
      </c>
      <c r="AD41" s="58">
        <v>232310708716</v>
      </c>
      <c r="AE41" s="58">
        <v>2000000000</v>
      </c>
      <c r="AF41" s="58">
        <f t="shared" si="8"/>
        <v>701355452407</v>
      </c>
      <c r="AG41" s="58">
        <v>56547661317</v>
      </c>
      <c r="AH41" s="58">
        <v>404559799478</v>
      </c>
      <c r="AI41" s="58">
        <v>240247991612</v>
      </c>
      <c r="AJ41" s="58">
        <f t="shared" si="9"/>
        <v>190674100000</v>
      </c>
      <c r="AK41" s="58">
        <v>190674100000</v>
      </c>
      <c r="AL41" s="58">
        <v>0</v>
      </c>
      <c r="AM41" s="58">
        <v>0</v>
      </c>
      <c r="AN41" s="58">
        <v>0</v>
      </c>
      <c r="AO41" s="58">
        <v>0</v>
      </c>
      <c r="AP41" s="58">
        <v>0</v>
      </c>
      <c r="AQ41" s="58">
        <f t="shared" si="10"/>
        <v>0</v>
      </c>
      <c r="AR41" s="58">
        <v>0</v>
      </c>
      <c r="AS41" s="58">
        <v>0</v>
      </c>
      <c r="AT41" s="58">
        <v>0</v>
      </c>
      <c r="AU41" s="58">
        <v>0</v>
      </c>
      <c r="AV41" s="59">
        <f t="shared" si="11"/>
        <v>-190674100000</v>
      </c>
      <c r="AW41" s="59">
        <f t="shared" si="20"/>
        <v>190674100000</v>
      </c>
      <c r="AX41" s="60">
        <f t="shared" si="13"/>
        <v>0</v>
      </c>
      <c r="AY41" s="61"/>
      <c r="AZ41" s="62">
        <v>1</v>
      </c>
      <c r="BA41" s="63">
        <v>1</v>
      </c>
      <c r="BB41" s="6"/>
      <c r="BC41" s="6"/>
      <c r="BD41" s="6"/>
      <c r="BG41" s="5" t="s">
        <v>163</v>
      </c>
      <c r="BH41" s="5" t="s">
        <v>114</v>
      </c>
    </row>
    <row r="42" spans="1:62" s="74" customFormat="1" ht="15" customHeight="1" x14ac:dyDescent="0.25">
      <c r="A42" s="53">
        <f t="shared" si="21"/>
        <v>30</v>
      </c>
      <c r="B42" s="53">
        <f t="shared" si="21"/>
        <v>7</v>
      </c>
      <c r="C42" s="68" t="s">
        <v>164</v>
      </c>
      <c r="D42" s="55" t="s">
        <v>94</v>
      </c>
      <c r="E42" s="56">
        <v>42398</v>
      </c>
      <c r="F42" s="69">
        <f t="shared" si="2"/>
        <v>1247045978722</v>
      </c>
      <c r="G42" s="70">
        <f t="shared" si="3"/>
        <v>161886178261</v>
      </c>
      <c r="H42" s="70">
        <v>62700000000</v>
      </c>
      <c r="I42" s="70">
        <v>9241585126</v>
      </c>
      <c r="J42" s="70">
        <v>21950000000</v>
      </c>
      <c r="K42" s="70">
        <v>67994593135</v>
      </c>
      <c r="L42" s="70">
        <f t="shared" si="4"/>
        <v>852204397517</v>
      </c>
      <c r="M42" s="70">
        <v>46276938517</v>
      </c>
      <c r="N42" s="70">
        <v>696646309000</v>
      </c>
      <c r="O42" s="70">
        <v>109281150000</v>
      </c>
      <c r="P42" s="70">
        <f t="shared" si="5"/>
        <v>232955402944</v>
      </c>
      <c r="Q42" s="70">
        <v>1250000000</v>
      </c>
      <c r="R42" s="70">
        <v>0</v>
      </c>
      <c r="S42" s="70">
        <v>66168151944</v>
      </c>
      <c r="T42" s="70">
        <v>116914633000</v>
      </c>
      <c r="U42" s="70">
        <v>48622618000</v>
      </c>
      <c r="V42" s="70">
        <f t="shared" si="6"/>
        <v>1276600439436</v>
      </c>
      <c r="W42" s="70">
        <f t="shared" si="7"/>
        <v>760912919284</v>
      </c>
      <c r="X42" s="70">
        <v>665913404062</v>
      </c>
      <c r="Y42" s="70">
        <v>77079917</v>
      </c>
      <c r="Z42" s="70">
        <v>0</v>
      </c>
      <c r="AA42" s="70">
        <v>23342000000</v>
      </c>
      <c r="AB42" s="70">
        <v>1000000000</v>
      </c>
      <c r="AC42" s="70">
        <v>7500000000</v>
      </c>
      <c r="AD42" s="70">
        <v>61579801600</v>
      </c>
      <c r="AE42" s="70">
        <v>1500633705</v>
      </c>
      <c r="AF42" s="70">
        <f t="shared" si="8"/>
        <v>515687520152</v>
      </c>
      <c r="AG42" s="70">
        <v>60160381325</v>
      </c>
      <c r="AH42" s="70">
        <v>200530490950</v>
      </c>
      <c r="AI42" s="70">
        <v>254996647877</v>
      </c>
      <c r="AJ42" s="70">
        <f t="shared" si="9"/>
        <v>29644105714</v>
      </c>
      <c r="AK42" s="70">
        <v>29644105714</v>
      </c>
      <c r="AL42" s="70">
        <v>0</v>
      </c>
      <c r="AM42" s="70">
        <v>0</v>
      </c>
      <c r="AN42" s="70">
        <v>0</v>
      </c>
      <c r="AO42" s="70">
        <v>0</v>
      </c>
      <c r="AP42" s="70">
        <v>0</v>
      </c>
      <c r="AQ42" s="70">
        <f t="shared" si="10"/>
        <v>89645000</v>
      </c>
      <c r="AR42" s="70">
        <v>0</v>
      </c>
      <c r="AS42" s="70">
        <v>0</v>
      </c>
      <c r="AT42" s="70">
        <v>89645000</v>
      </c>
      <c r="AU42" s="70">
        <v>0</v>
      </c>
      <c r="AV42" s="71">
        <f t="shared" si="11"/>
        <v>-29554460714</v>
      </c>
      <c r="AW42" s="71">
        <f t="shared" si="20"/>
        <v>29554460714</v>
      </c>
      <c r="AX42" s="60">
        <f t="shared" si="13"/>
        <v>0</v>
      </c>
      <c r="AY42" s="72"/>
      <c r="AZ42" s="73">
        <v>1</v>
      </c>
      <c r="BA42" s="63">
        <v>1</v>
      </c>
      <c r="BB42" s="64"/>
      <c r="BC42" s="64"/>
      <c r="BD42" s="64"/>
      <c r="BE42" s="64"/>
      <c r="BF42" s="64"/>
      <c r="BG42" s="74" t="s">
        <v>163</v>
      </c>
      <c r="BH42" s="74" t="s">
        <v>114</v>
      </c>
      <c r="BJ42" s="64"/>
    </row>
    <row r="43" spans="1:62" s="74" customFormat="1" x14ac:dyDescent="0.25">
      <c r="A43" s="53">
        <f t="shared" si="21"/>
        <v>31</v>
      </c>
      <c r="B43" s="53">
        <f t="shared" si="21"/>
        <v>8</v>
      </c>
      <c r="C43" s="68" t="s">
        <v>165</v>
      </c>
      <c r="D43" s="55" t="s">
        <v>94</v>
      </c>
      <c r="E43" s="56">
        <v>42397</v>
      </c>
      <c r="F43" s="69">
        <f t="shared" si="2"/>
        <v>855112014955</v>
      </c>
      <c r="G43" s="70">
        <f t="shared" si="3"/>
        <v>41169542000</v>
      </c>
      <c r="H43" s="70">
        <v>16624204000.000002</v>
      </c>
      <c r="I43" s="70">
        <v>10360000000</v>
      </c>
      <c r="J43" s="70">
        <v>0</v>
      </c>
      <c r="K43" s="70">
        <v>14185338000</v>
      </c>
      <c r="L43" s="70">
        <f t="shared" si="4"/>
        <v>759675224400</v>
      </c>
      <c r="M43" s="70">
        <v>54947300000</v>
      </c>
      <c r="N43" s="70">
        <v>513547168000</v>
      </c>
      <c r="O43" s="70">
        <v>191180756400</v>
      </c>
      <c r="P43" s="70">
        <f t="shared" si="5"/>
        <v>54267248555</v>
      </c>
      <c r="Q43" s="70">
        <v>1250000000</v>
      </c>
      <c r="R43" s="70">
        <v>0</v>
      </c>
      <c r="S43" s="70">
        <v>16234203555</v>
      </c>
      <c r="T43" s="70">
        <v>0</v>
      </c>
      <c r="U43" s="70">
        <v>36783045000</v>
      </c>
      <c r="V43" s="70">
        <f t="shared" si="6"/>
        <v>890434496105</v>
      </c>
      <c r="W43" s="70">
        <f t="shared" si="7"/>
        <v>401757587378</v>
      </c>
      <c r="X43" s="70">
        <v>327628902038</v>
      </c>
      <c r="Y43" s="70">
        <v>0</v>
      </c>
      <c r="Z43" s="70">
        <v>0</v>
      </c>
      <c r="AA43" s="70">
        <v>6377000000</v>
      </c>
      <c r="AB43" s="70">
        <v>440000000</v>
      </c>
      <c r="AC43" s="70">
        <v>644105100</v>
      </c>
      <c r="AD43" s="70">
        <v>65667580239.999992</v>
      </c>
      <c r="AE43" s="70">
        <v>1000000000</v>
      </c>
      <c r="AF43" s="70">
        <f t="shared" si="8"/>
        <v>488676908727</v>
      </c>
      <c r="AG43" s="70">
        <v>56146589970</v>
      </c>
      <c r="AH43" s="70">
        <v>164176963348</v>
      </c>
      <c r="AI43" s="70">
        <v>268353355409</v>
      </c>
      <c r="AJ43" s="70">
        <f t="shared" si="9"/>
        <v>40322481150</v>
      </c>
      <c r="AK43" s="70">
        <v>40322481150</v>
      </c>
      <c r="AL43" s="70">
        <v>0</v>
      </c>
      <c r="AM43" s="70">
        <v>0</v>
      </c>
      <c r="AN43" s="70">
        <v>0</v>
      </c>
      <c r="AO43" s="70">
        <v>0</v>
      </c>
      <c r="AP43" s="70">
        <v>0</v>
      </c>
      <c r="AQ43" s="70">
        <f t="shared" si="10"/>
        <v>5000000000</v>
      </c>
      <c r="AR43" s="70">
        <v>0</v>
      </c>
      <c r="AS43" s="70">
        <v>5000000000</v>
      </c>
      <c r="AT43" s="70">
        <v>0</v>
      </c>
      <c r="AU43" s="70">
        <v>0</v>
      </c>
      <c r="AV43" s="71">
        <f t="shared" si="11"/>
        <v>-35322481150</v>
      </c>
      <c r="AW43" s="71">
        <f t="shared" si="20"/>
        <v>35322481150</v>
      </c>
      <c r="AX43" s="60">
        <f t="shared" si="13"/>
        <v>0</v>
      </c>
      <c r="AY43" s="72"/>
      <c r="AZ43" s="73">
        <v>1</v>
      </c>
      <c r="BA43" s="64">
        <v>1</v>
      </c>
      <c r="BB43" s="64"/>
      <c r="BC43" s="64"/>
      <c r="BD43" s="64"/>
      <c r="BE43" s="64"/>
      <c r="BF43" s="64"/>
      <c r="BJ43" s="64"/>
    </row>
    <row r="44" spans="1:62" s="74" customFormat="1" ht="15" customHeight="1" x14ac:dyDescent="0.25">
      <c r="A44" s="53">
        <f t="shared" si="21"/>
        <v>32</v>
      </c>
      <c r="B44" s="53">
        <f t="shared" si="21"/>
        <v>9</v>
      </c>
      <c r="C44" s="68" t="s">
        <v>166</v>
      </c>
      <c r="D44" s="55" t="s">
        <v>94</v>
      </c>
      <c r="E44" s="56">
        <v>42396</v>
      </c>
      <c r="F44" s="69">
        <f t="shared" si="2"/>
        <v>843873181692</v>
      </c>
      <c r="G44" s="70">
        <f t="shared" si="3"/>
        <v>35326053722</v>
      </c>
      <c r="H44" s="70">
        <v>16380000000</v>
      </c>
      <c r="I44" s="70">
        <v>6721552000</v>
      </c>
      <c r="J44" s="70">
        <v>500000000</v>
      </c>
      <c r="K44" s="70">
        <v>11724501722</v>
      </c>
      <c r="L44" s="70">
        <f t="shared" si="4"/>
        <v>625925328000</v>
      </c>
      <c r="M44" s="70">
        <v>33112180000</v>
      </c>
      <c r="N44" s="70">
        <v>592813148000</v>
      </c>
      <c r="O44" s="70">
        <v>0</v>
      </c>
      <c r="P44" s="70">
        <f t="shared" si="5"/>
        <v>182621799970</v>
      </c>
      <c r="Q44" s="70">
        <v>9129127300</v>
      </c>
      <c r="R44" s="70">
        <v>0</v>
      </c>
      <c r="S44" s="70">
        <v>33698037670</v>
      </c>
      <c r="T44" s="70">
        <v>85981382000</v>
      </c>
      <c r="U44" s="70">
        <v>53813253000</v>
      </c>
      <c r="V44" s="70">
        <f t="shared" si="6"/>
        <v>840793181692</v>
      </c>
      <c r="W44" s="70">
        <f t="shared" si="7"/>
        <v>524236126149</v>
      </c>
      <c r="X44" s="70">
        <v>412962436159</v>
      </c>
      <c r="Y44" s="70">
        <v>0</v>
      </c>
      <c r="Z44" s="70">
        <v>0</v>
      </c>
      <c r="AA44" s="70">
        <v>14626199700</v>
      </c>
      <c r="AB44" s="70">
        <v>3440000000</v>
      </c>
      <c r="AC44" s="70">
        <v>2310155200</v>
      </c>
      <c r="AD44" s="70">
        <v>89397335090</v>
      </c>
      <c r="AE44" s="70">
        <v>1500000000</v>
      </c>
      <c r="AF44" s="70">
        <f t="shared" si="8"/>
        <v>316557055543</v>
      </c>
      <c r="AG44" s="70">
        <v>66502691350</v>
      </c>
      <c r="AH44" s="70">
        <v>155191153593</v>
      </c>
      <c r="AI44" s="70">
        <v>94863210600</v>
      </c>
      <c r="AJ44" s="70">
        <f t="shared" si="9"/>
        <v>920000000</v>
      </c>
      <c r="AK44" s="70">
        <v>0</v>
      </c>
      <c r="AL44" s="70">
        <v>0</v>
      </c>
      <c r="AM44" s="70">
        <v>0</v>
      </c>
      <c r="AN44" s="70">
        <v>0</v>
      </c>
      <c r="AO44" s="70">
        <v>920000000</v>
      </c>
      <c r="AP44" s="70">
        <v>0</v>
      </c>
      <c r="AQ44" s="70">
        <f t="shared" si="10"/>
        <v>4000000000</v>
      </c>
      <c r="AR44" s="70">
        <v>0</v>
      </c>
      <c r="AS44" s="70">
        <v>2000000000</v>
      </c>
      <c r="AT44" s="70">
        <v>0</v>
      </c>
      <c r="AU44" s="70">
        <v>2000000000</v>
      </c>
      <c r="AV44" s="71">
        <f t="shared" si="11"/>
        <v>3080000000</v>
      </c>
      <c r="AW44" s="71">
        <f t="shared" si="20"/>
        <v>-3080000000</v>
      </c>
      <c r="AX44" s="60">
        <f t="shared" si="13"/>
        <v>0</v>
      </c>
      <c r="AY44" s="72"/>
      <c r="AZ44" s="73">
        <v>1</v>
      </c>
      <c r="BA44" s="52">
        <v>1</v>
      </c>
      <c r="BB44" s="64"/>
      <c r="BC44" s="64"/>
      <c r="BD44" s="64"/>
      <c r="BE44" s="52">
        <v>1</v>
      </c>
      <c r="BF44" s="64"/>
      <c r="BG44" s="74" t="s">
        <v>96</v>
      </c>
      <c r="BH44" s="74" t="s">
        <v>97</v>
      </c>
      <c r="BI44" s="5"/>
      <c r="BJ44" s="64">
        <v>1</v>
      </c>
    </row>
    <row r="45" spans="1:62" ht="15" customHeight="1" x14ac:dyDescent="0.25">
      <c r="A45" s="53">
        <f t="shared" si="21"/>
        <v>33</v>
      </c>
      <c r="B45" s="53">
        <f t="shared" si="21"/>
        <v>10</v>
      </c>
      <c r="C45" s="54" t="s">
        <v>167</v>
      </c>
      <c r="D45" s="55" t="s">
        <v>99</v>
      </c>
      <c r="E45" s="56">
        <v>42369</v>
      </c>
      <c r="F45" s="57">
        <f t="shared" si="2"/>
        <v>1830662300500</v>
      </c>
      <c r="G45" s="58">
        <f t="shared" si="3"/>
        <v>115313351000</v>
      </c>
      <c r="H45" s="58">
        <v>45458000000</v>
      </c>
      <c r="I45" s="58">
        <v>16502479000</v>
      </c>
      <c r="J45" s="58">
        <v>5200000000</v>
      </c>
      <c r="K45" s="58">
        <v>48152872000</v>
      </c>
      <c r="L45" s="58">
        <f t="shared" si="4"/>
        <v>1252243524799</v>
      </c>
      <c r="M45" s="58">
        <v>152756770799</v>
      </c>
      <c r="N45" s="58">
        <v>1099486754000</v>
      </c>
      <c r="O45" s="58">
        <v>0</v>
      </c>
      <c r="P45" s="58">
        <f t="shared" si="5"/>
        <v>463105424701</v>
      </c>
      <c r="Q45" s="58">
        <v>0</v>
      </c>
      <c r="R45" s="58">
        <v>0</v>
      </c>
      <c r="S45" s="58">
        <v>81017937701</v>
      </c>
      <c r="T45" s="58">
        <v>314786659000</v>
      </c>
      <c r="U45" s="58">
        <v>67300828000</v>
      </c>
      <c r="V45" s="58">
        <f t="shared" si="6"/>
        <v>1826780692970</v>
      </c>
      <c r="W45" s="58">
        <f t="shared" si="7"/>
        <v>1379430822295</v>
      </c>
      <c r="X45" s="58">
        <v>1167525515857</v>
      </c>
      <c r="Y45" s="58">
        <v>0</v>
      </c>
      <c r="Z45" s="58">
        <v>0</v>
      </c>
      <c r="AA45" s="58">
        <v>2427500000</v>
      </c>
      <c r="AB45" s="58">
        <v>7426080000</v>
      </c>
      <c r="AC45" s="58">
        <v>3246047900</v>
      </c>
      <c r="AD45" s="58">
        <v>193345181112</v>
      </c>
      <c r="AE45" s="58">
        <v>5460497426</v>
      </c>
      <c r="AF45" s="58">
        <f t="shared" si="8"/>
        <v>447349870675</v>
      </c>
      <c r="AG45" s="58">
        <v>82451116621</v>
      </c>
      <c r="AH45" s="58">
        <v>186490674777</v>
      </c>
      <c r="AI45" s="58">
        <v>178408079277</v>
      </c>
      <c r="AJ45" s="58">
        <f t="shared" si="9"/>
        <v>0</v>
      </c>
      <c r="AK45" s="58">
        <v>0</v>
      </c>
      <c r="AL45" s="58">
        <v>0</v>
      </c>
      <c r="AM45" s="58">
        <v>0</v>
      </c>
      <c r="AN45" s="58">
        <v>0</v>
      </c>
      <c r="AO45" s="58">
        <v>0</v>
      </c>
      <c r="AP45" s="58">
        <v>0</v>
      </c>
      <c r="AQ45" s="58">
        <f t="shared" si="10"/>
        <v>3881607530</v>
      </c>
      <c r="AR45" s="58">
        <v>0</v>
      </c>
      <c r="AS45" s="58">
        <v>2000000000</v>
      </c>
      <c r="AT45" s="58">
        <v>1881607530</v>
      </c>
      <c r="AU45" s="58">
        <v>0</v>
      </c>
      <c r="AV45" s="59">
        <f t="shared" si="11"/>
        <v>3881607530</v>
      </c>
      <c r="AW45" s="59">
        <f t="shared" si="20"/>
        <v>-3881607530</v>
      </c>
      <c r="AX45" s="60">
        <f t="shared" si="13"/>
        <v>0</v>
      </c>
      <c r="AY45" s="61">
        <v>1</v>
      </c>
      <c r="AZ45" s="62"/>
      <c r="BA45" s="52">
        <v>1</v>
      </c>
      <c r="BB45" s="6"/>
      <c r="BC45" s="6"/>
      <c r="BD45" s="6"/>
      <c r="BE45" s="52">
        <v>1</v>
      </c>
      <c r="BG45" s="5" t="s">
        <v>96</v>
      </c>
      <c r="BH45" s="5" t="s">
        <v>102</v>
      </c>
      <c r="BJ45" s="6">
        <v>1</v>
      </c>
    </row>
    <row r="46" spans="1:62" x14ac:dyDescent="0.25">
      <c r="A46" s="53">
        <f t="shared" si="21"/>
        <v>34</v>
      </c>
      <c r="B46" s="53">
        <f t="shared" si="21"/>
        <v>11</v>
      </c>
      <c r="C46" s="68" t="s">
        <v>168</v>
      </c>
      <c r="D46" s="55" t="s">
        <v>94</v>
      </c>
      <c r="E46" s="56">
        <v>42384</v>
      </c>
      <c r="F46" s="57">
        <f t="shared" si="2"/>
        <v>1505647106422</v>
      </c>
      <c r="G46" s="58">
        <f t="shared" si="3"/>
        <v>85508994820</v>
      </c>
      <c r="H46" s="58">
        <v>19330000000</v>
      </c>
      <c r="I46" s="58">
        <v>24302097000</v>
      </c>
      <c r="J46" s="58">
        <v>10000000000</v>
      </c>
      <c r="K46" s="58">
        <v>31876897820</v>
      </c>
      <c r="L46" s="58">
        <f t="shared" si="4"/>
        <v>1174774439600</v>
      </c>
      <c r="M46" s="58">
        <v>38682332000</v>
      </c>
      <c r="N46" s="58">
        <v>788477434000</v>
      </c>
      <c r="O46" s="58">
        <v>347614673600</v>
      </c>
      <c r="P46" s="58">
        <f t="shared" si="5"/>
        <v>245363672002</v>
      </c>
      <c r="Q46" s="58">
        <v>0</v>
      </c>
      <c r="R46" s="58">
        <v>0</v>
      </c>
      <c r="S46" s="58">
        <v>22454752002</v>
      </c>
      <c r="T46" s="58">
        <v>0</v>
      </c>
      <c r="U46" s="58">
        <v>222908920000</v>
      </c>
      <c r="V46" s="58">
        <f t="shared" si="6"/>
        <v>1586762381772</v>
      </c>
      <c r="W46" s="58">
        <f t="shared" si="7"/>
        <v>1000427911450</v>
      </c>
      <c r="X46" s="58">
        <v>743173991450</v>
      </c>
      <c r="Y46" s="58">
        <v>0</v>
      </c>
      <c r="Z46" s="58">
        <v>0</v>
      </c>
      <c r="AA46" s="58">
        <v>2395000000</v>
      </c>
      <c r="AB46" s="58">
        <v>3150000000</v>
      </c>
      <c r="AC46" s="58">
        <v>0</v>
      </c>
      <c r="AD46" s="58">
        <v>249708920000</v>
      </c>
      <c r="AE46" s="58">
        <v>2000000000</v>
      </c>
      <c r="AF46" s="58">
        <f t="shared" si="8"/>
        <v>586334470322</v>
      </c>
      <c r="AG46" s="58">
        <v>7222445000</v>
      </c>
      <c r="AH46" s="58">
        <v>335307520851</v>
      </c>
      <c r="AI46" s="58">
        <v>243804504471</v>
      </c>
      <c r="AJ46" s="58">
        <f t="shared" si="9"/>
        <v>83115275350</v>
      </c>
      <c r="AK46" s="58">
        <v>83115275350</v>
      </c>
      <c r="AL46" s="58">
        <v>0</v>
      </c>
      <c r="AM46" s="58">
        <v>0</v>
      </c>
      <c r="AN46" s="58">
        <v>0</v>
      </c>
      <c r="AO46" s="58">
        <v>0</v>
      </c>
      <c r="AP46" s="58">
        <v>0</v>
      </c>
      <c r="AQ46" s="58">
        <f t="shared" si="10"/>
        <v>2000000000</v>
      </c>
      <c r="AR46" s="58">
        <v>0</v>
      </c>
      <c r="AS46" s="58">
        <v>2000000000</v>
      </c>
      <c r="AT46" s="58">
        <v>0</v>
      </c>
      <c r="AU46" s="58">
        <v>0</v>
      </c>
      <c r="AV46" s="59">
        <f t="shared" si="11"/>
        <v>-81115275350</v>
      </c>
      <c r="AW46" s="59">
        <f t="shared" si="20"/>
        <v>81115275350</v>
      </c>
      <c r="AX46" s="60">
        <f t="shared" si="13"/>
        <v>0</v>
      </c>
      <c r="AY46" s="61"/>
      <c r="AZ46" s="62">
        <v>1</v>
      </c>
      <c r="BA46" s="6">
        <v>1</v>
      </c>
      <c r="BB46" s="6"/>
      <c r="BC46" s="6"/>
      <c r="BD46" s="6"/>
    </row>
    <row r="47" spans="1:62" ht="15" customHeight="1" x14ac:dyDescent="0.25">
      <c r="A47" s="53">
        <f t="shared" si="21"/>
        <v>35</v>
      </c>
      <c r="B47" s="53">
        <f t="shared" si="21"/>
        <v>12</v>
      </c>
      <c r="C47" s="54" t="s">
        <v>169</v>
      </c>
      <c r="D47" s="55" t="s">
        <v>94</v>
      </c>
      <c r="E47" s="56">
        <v>42394</v>
      </c>
      <c r="F47" s="57">
        <f t="shared" si="2"/>
        <v>843699193240</v>
      </c>
      <c r="G47" s="58">
        <f t="shared" si="3"/>
        <v>69414470000</v>
      </c>
      <c r="H47" s="58">
        <v>4547870000</v>
      </c>
      <c r="I47" s="58">
        <v>2206200000</v>
      </c>
      <c r="J47" s="58">
        <v>10300000000</v>
      </c>
      <c r="K47" s="58">
        <v>52360400000</v>
      </c>
      <c r="L47" s="58">
        <f t="shared" si="4"/>
        <v>631951775240</v>
      </c>
      <c r="M47" s="58">
        <v>11060000000</v>
      </c>
      <c r="N47" s="58">
        <v>429582510000</v>
      </c>
      <c r="O47" s="58">
        <v>191309265240</v>
      </c>
      <c r="P47" s="58">
        <f t="shared" si="5"/>
        <v>142332948000</v>
      </c>
      <c r="Q47" s="58">
        <v>5500000000</v>
      </c>
      <c r="R47" s="58">
        <v>0</v>
      </c>
      <c r="S47" s="58">
        <v>0</v>
      </c>
      <c r="T47" s="58">
        <v>33096447000</v>
      </c>
      <c r="U47" s="58">
        <v>103736501000</v>
      </c>
      <c r="V47" s="58">
        <f t="shared" si="6"/>
        <v>897819234639</v>
      </c>
      <c r="W47" s="58">
        <f t="shared" si="7"/>
        <v>381721951419</v>
      </c>
      <c r="X47" s="58">
        <v>241493772231</v>
      </c>
      <c r="Y47" s="58">
        <v>0</v>
      </c>
      <c r="Z47" s="58">
        <v>0</v>
      </c>
      <c r="AA47" s="58">
        <v>6684500000</v>
      </c>
      <c r="AB47" s="58">
        <v>1544000000</v>
      </c>
      <c r="AC47" s="58">
        <v>0</v>
      </c>
      <c r="AD47" s="58">
        <v>127018613000</v>
      </c>
      <c r="AE47" s="58">
        <v>4981066188</v>
      </c>
      <c r="AF47" s="58">
        <f t="shared" si="8"/>
        <v>516097283220</v>
      </c>
      <c r="AG47" s="58">
        <v>76376794630</v>
      </c>
      <c r="AH47" s="58">
        <v>163516294356</v>
      </c>
      <c r="AI47" s="58">
        <v>276204194234</v>
      </c>
      <c r="AJ47" s="58">
        <f t="shared" si="9"/>
        <v>55120041399</v>
      </c>
      <c r="AK47" s="58">
        <v>51050533216</v>
      </c>
      <c r="AL47" s="58">
        <v>0</v>
      </c>
      <c r="AM47" s="58">
        <v>0</v>
      </c>
      <c r="AN47" s="58">
        <v>0</v>
      </c>
      <c r="AO47" s="58">
        <v>0</v>
      </c>
      <c r="AP47" s="58">
        <v>4069508183</v>
      </c>
      <c r="AQ47" s="58">
        <f t="shared" si="10"/>
        <v>1000000000</v>
      </c>
      <c r="AR47" s="58">
        <v>0</v>
      </c>
      <c r="AS47" s="58">
        <v>0</v>
      </c>
      <c r="AT47" s="58">
        <v>0</v>
      </c>
      <c r="AU47" s="58">
        <v>1000000000</v>
      </c>
      <c r="AV47" s="59">
        <f t="shared" si="11"/>
        <v>-54120041399</v>
      </c>
      <c r="AW47" s="59">
        <f t="shared" si="20"/>
        <v>54120041399</v>
      </c>
      <c r="AX47" s="60">
        <f t="shared" si="13"/>
        <v>0</v>
      </c>
      <c r="AY47" s="61"/>
      <c r="AZ47" s="62">
        <v>1</v>
      </c>
      <c r="BA47" s="52">
        <v>1</v>
      </c>
      <c r="BB47" s="6"/>
      <c r="BC47" s="6"/>
      <c r="BD47" s="6"/>
      <c r="BE47" s="52" t="s">
        <v>158</v>
      </c>
      <c r="BG47" s="5" t="s">
        <v>96</v>
      </c>
      <c r="BH47" s="5" t="s">
        <v>106</v>
      </c>
      <c r="BJ47" s="6">
        <v>1</v>
      </c>
    </row>
    <row r="48" spans="1:62" ht="15" customHeight="1" x14ac:dyDescent="0.25">
      <c r="A48" s="53">
        <f t="shared" si="21"/>
        <v>36</v>
      </c>
      <c r="B48" s="53">
        <f t="shared" si="21"/>
        <v>13</v>
      </c>
      <c r="C48" s="54" t="s">
        <v>170</v>
      </c>
      <c r="D48" s="55" t="s">
        <v>94</v>
      </c>
      <c r="E48" s="56">
        <v>42432</v>
      </c>
      <c r="F48" s="57">
        <f t="shared" si="2"/>
        <v>599969151357</v>
      </c>
      <c r="G48" s="58">
        <f t="shared" si="3"/>
        <v>32475887357</v>
      </c>
      <c r="H48" s="58">
        <v>7594400000</v>
      </c>
      <c r="I48" s="58">
        <v>3829500000</v>
      </c>
      <c r="J48" s="58">
        <v>0</v>
      </c>
      <c r="K48" s="58">
        <v>21051987357</v>
      </c>
      <c r="L48" s="58">
        <f t="shared" si="4"/>
        <v>462177869000</v>
      </c>
      <c r="M48" s="58">
        <v>13909700000</v>
      </c>
      <c r="N48" s="58">
        <v>346451709000</v>
      </c>
      <c r="O48" s="58">
        <v>101816460000</v>
      </c>
      <c r="P48" s="58">
        <f t="shared" si="5"/>
        <v>105315395000</v>
      </c>
      <c r="Q48" s="58">
        <v>2471515000</v>
      </c>
      <c r="R48" s="58">
        <v>0</v>
      </c>
      <c r="S48" s="58">
        <v>10000000000</v>
      </c>
      <c r="T48" s="58">
        <v>0</v>
      </c>
      <c r="U48" s="58">
        <v>92843880000</v>
      </c>
      <c r="V48" s="58">
        <f t="shared" si="6"/>
        <v>634840933570</v>
      </c>
      <c r="W48" s="58">
        <f t="shared" si="7"/>
        <v>256196371805</v>
      </c>
      <c r="X48" s="58">
        <v>151290346805</v>
      </c>
      <c r="Y48" s="58">
        <v>0</v>
      </c>
      <c r="Z48" s="58">
        <v>0</v>
      </c>
      <c r="AA48" s="58">
        <v>500000000</v>
      </c>
      <c r="AB48" s="58">
        <v>1200000000</v>
      </c>
      <c r="AC48" s="58">
        <v>0</v>
      </c>
      <c r="AD48" s="58">
        <v>102456025000</v>
      </c>
      <c r="AE48" s="58">
        <v>750000000</v>
      </c>
      <c r="AF48" s="58">
        <f t="shared" si="8"/>
        <v>378644561765</v>
      </c>
      <c r="AG48" s="58">
        <v>27108316341</v>
      </c>
      <c r="AH48" s="58">
        <v>116533537593</v>
      </c>
      <c r="AI48" s="58">
        <v>235002707831</v>
      </c>
      <c r="AJ48" s="58">
        <f t="shared" si="9"/>
        <v>36871782213</v>
      </c>
      <c r="AK48" s="58">
        <v>36871782213</v>
      </c>
      <c r="AL48" s="58">
        <v>0</v>
      </c>
      <c r="AM48" s="58">
        <v>0</v>
      </c>
      <c r="AN48" s="58">
        <v>0</v>
      </c>
      <c r="AO48" s="58">
        <v>0</v>
      </c>
      <c r="AP48" s="58">
        <v>0</v>
      </c>
      <c r="AQ48" s="58">
        <f t="shared" si="10"/>
        <v>2000000000</v>
      </c>
      <c r="AR48" s="58">
        <v>0</v>
      </c>
      <c r="AS48" s="58">
        <v>2000000000</v>
      </c>
      <c r="AT48" s="58">
        <v>0</v>
      </c>
      <c r="AU48" s="58">
        <v>0</v>
      </c>
      <c r="AV48" s="59">
        <f t="shared" si="11"/>
        <v>-34871782213</v>
      </c>
      <c r="AW48" s="59">
        <f t="shared" si="20"/>
        <v>34871782213</v>
      </c>
      <c r="AX48" s="60">
        <f t="shared" si="13"/>
        <v>0</v>
      </c>
      <c r="AY48" s="61"/>
      <c r="AZ48" s="62">
        <v>1</v>
      </c>
      <c r="BA48" s="52">
        <v>1</v>
      </c>
      <c r="BB48" s="6"/>
      <c r="BC48" s="6"/>
      <c r="BD48" s="6"/>
      <c r="BE48" s="6" t="s">
        <v>171</v>
      </c>
      <c r="BG48" s="5" t="s">
        <v>96</v>
      </c>
      <c r="BH48" s="5" t="s">
        <v>124</v>
      </c>
      <c r="BJ48" s="6">
        <v>1</v>
      </c>
    </row>
    <row r="49" spans="1:62" x14ac:dyDescent="0.25">
      <c r="A49" s="53">
        <f t="shared" si="21"/>
        <v>37</v>
      </c>
      <c r="B49" s="53">
        <f t="shared" si="21"/>
        <v>14</v>
      </c>
      <c r="C49" s="68" t="s">
        <v>172</v>
      </c>
      <c r="D49" s="55" t="s">
        <v>94</v>
      </c>
      <c r="E49" s="56">
        <v>42517</v>
      </c>
      <c r="F49" s="57">
        <f t="shared" si="2"/>
        <v>1093581486483.8999</v>
      </c>
      <c r="G49" s="58">
        <f t="shared" si="3"/>
        <v>14110806474.599998</v>
      </c>
      <c r="H49" s="58">
        <v>3932833656</v>
      </c>
      <c r="I49" s="58">
        <v>4785675000</v>
      </c>
      <c r="J49" s="58">
        <v>1527145628.8</v>
      </c>
      <c r="K49" s="58">
        <v>3865152189.8000002</v>
      </c>
      <c r="L49" s="58">
        <f t="shared" si="4"/>
        <v>768553804000</v>
      </c>
      <c r="M49" s="58">
        <v>22914370000</v>
      </c>
      <c r="N49" s="58">
        <v>540753630000</v>
      </c>
      <c r="O49" s="58">
        <v>204885804000</v>
      </c>
      <c r="P49" s="58">
        <f t="shared" si="5"/>
        <v>310916876009.29999</v>
      </c>
      <c r="Q49" s="58">
        <v>0</v>
      </c>
      <c r="R49" s="58">
        <v>0</v>
      </c>
      <c r="S49" s="58">
        <v>8496531112.3000002</v>
      </c>
      <c r="T49" s="58">
        <v>290169321422</v>
      </c>
      <c r="U49" s="58">
        <v>12251023475</v>
      </c>
      <c r="V49" s="58">
        <f t="shared" si="6"/>
        <v>1093581486483.9</v>
      </c>
      <c r="W49" s="58">
        <f t="shared" si="7"/>
        <v>604917352192.59998</v>
      </c>
      <c r="X49" s="58">
        <v>311176179905</v>
      </c>
      <c r="Y49" s="58">
        <v>0</v>
      </c>
      <c r="Z49" s="58">
        <v>0</v>
      </c>
      <c r="AA49" s="58">
        <v>200000000</v>
      </c>
      <c r="AB49" s="58">
        <v>1500000000</v>
      </c>
      <c r="AC49" s="58">
        <v>871850865.60000002</v>
      </c>
      <c r="AD49" s="58">
        <v>290169321422</v>
      </c>
      <c r="AE49" s="58">
        <v>1000000000</v>
      </c>
      <c r="AF49" s="58">
        <f t="shared" si="8"/>
        <v>488664134291.30005</v>
      </c>
      <c r="AG49" s="58">
        <v>9893406500</v>
      </c>
      <c r="AH49" s="58">
        <v>225812410476.23001</v>
      </c>
      <c r="AI49" s="58">
        <v>252958317315.07001</v>
      </c>
      <c r="AJ49" s="58">
        <f t="shared" si="9"/>
        <v>64775578025.07</v>
      </c>
      <c r="AK49" s="58">
        <v>64775578025.07</v>
      </c>
      <c r="AL49" s="58">
        <v>0</v>
      </c>
      <c r="AM49" s="58">
        <v>0</v>
      </c>
      <c r="AN49" s="58">
        <v>0</v>
      </c>
      <c r="AO49" s="58">
        <v>0</v>
      </c>
      <c r="AP49" s="58">
        <v>0</v>
      </c>
      <c r="AQ49" s="58">
        <f t="shared" si="10"/>
        <v>0</v>
      </c>
      <c r="AR49" s="58">
        <v>0</v>
      </c>
      <c r="AS49" s="58">
        <v>0</v>
      </c>
      <c r="AT49" s="58">
        <v>0</v>
      </c>
      <c r="AU49" s="58">
        <v>0</v>
      </c>
      <c r="AV49" s="59">
        <f t="shared" si="11"/>
        <v>0</v>
      </c>
      <c r="AW49" s="59">
        <f t="shared" si="20"/>
        <v>64775578025.07</v>
      </c>
      <c r="AX49" s="60">
        <f t="shared" si="13"/>
        <v>64775578025.07</v>
      </c>
      <c r="AY49" s="61"/>
      <c r="AZ49" s="62">
        <v>1</v>
      </c>
      <c r="BA49" s="6">
        <v>1</v>
      </c>
      <c r="BB49" s="6"/>
      <c r="BC49" s="6"/>
      <c r="BD49" s="6"/>
      <c r="BG49" s="5" t="s">
        <v>163</v>
      </c>
      <c r="BH49" s="5" t="s">
        <v>114</v>
      </c>
    </row>
    <row r="50" spans="1:62" ht="15" customHeight="1" x14ac:dyDescent="0.25">
      <c r="A50" s="53">
        <f t="shared" si="21"/>
        <v>38</v>
      </c>
      <c r="B50" s="53">
        <f t="shared" si="21"/>
        <v>15</v>
      </c>
      <c r="C50" s="54" t="s">
        <v>173</v>
      </c>
      <c r="D50" s="55" t="s">
        <v>94</v>
      </c>
      <c r="E50" s="56">
        <v>42398</v>
      </c>
      <c r="F50" s="57">
        <f t="shared" si="2"/>
        <v>761769894800</v>
      </c>
      <c r="G50" s="58">
        <f t="shared" si="3"/>
        <v>28000000000</v>
      </c>
      <c r="H50" s="58">
        <v>5900000000</v>
      </c>
      <c r="I50" s="58">
        <v>2100000000</v>
      </c>
      <c r="J50" s="58">
        <v>0</v>
      </c>
      <c r="K50" s="58">
        <v>20000000000</v>
      </c>
      <c r="L50" s="58">
        <f t="shared" si="4"/>
        <v>610010700000</v>
      </c>
      <c r="M50" s="58">
        <v>14914790000</v>
      </c>
      <c r="N50" s="58">
        <v>410931630000</v>
      </c>
      <c r="O50" s="58">
        <v>184164280000</v>
      </c>
      <c r="P50" s="58">
        <f t="shared" si="5"/>
        <v>123759194800</v>
      </c>
      <c r="Q50" s="58">
        <v>2044628000</v>
      </c>
      <c r="R50" s="58">
        <v>0</v>
      </c>
      <c r="S50" s="58">
        <v>20747506800</v>
      </c>
      <c r="T50" s="58">
        <v>28682680000</v>
      </c>
      <c r="U50" s="58">
        <v>72284380000</v>
      </c>
      <c r="V50" s="58">
        <f t="shared" si="6"/>
        <v>808630275750</v>
      </c>
      <c r="W50" s="58">
        <f t="shared" si="7"/>
        <v>320486368323</v>
      </c>
      <c r="X50" s="58">
        <v>187986744323</v>
      </c>
      <c r="Y50" s="58">
        <v>0</v>
      </c>
      <c r="Z50" s="58">
        <v>0</v>
      </c>
      <c r="AA50" s="58">
        <v>8365272000</v>
      </c>
      <c r="AB50" s="58">
        <v>6415330000</v>
      </c>
      <c r="AC50" s="58">
        <v>0</v>
      </c>
      <c r="AD50" s="58">
        <v>116219022000</v>
      </c>
      <c r="AE50" s="58">
        <v>1500000000</v>
      </c>
      <c r="AF50" s="58">
        <f t="shared" si="8"/>
        <v>488143907427</v>
      </c>
      <c r="AG50" s="58">
        <v>44139550600</v>
      </c>
      <c r="AH50" s="58">
        <v>153491318584</v>
      </c>
      <c r="AI50" s="58">
        <v>290513038243</v>
      </c>
      <c r="AJ50" s="58">
        <f t="shared" si="9"/>
        <v>48860380950</v>
      </c>
      <c r="AK50" s="58">
        <v>48860380950</v>
      </c>
      <c r="AL50" s="58">
        <v>0</v>
      </c>
      <c r="AM50" s="58">
        <v>0</v>
      </c>
      <c r="AN50" s="58">
        <v>0</v>
      </c>
      <c r="AO50" s="58">
        <v>0</v>
      </c>
      <c r="AP50" s="58">
        <v>0</v>
      </c>
      <c r="AQ50" s="58">
        <f t="shared" si="10"/>
        <v>2000000000</v>
      </c>
      <c r="AR50" s="58">
        <v>0</v>
      </c>
      <c r="AS50" s="58">
        <v>2000000000</v>
      </c>
      <c r="AT50" s="58">
        <v>0</v>
      </c>
      <c r="AU50" s="58">
        <v>0</v>
      </c>
      <c r="AV50" s="59">
        <f t="shared" si="11"/>
        <v>-46860380950</v>
      </c>
      <c r="AW50" s="59">
        <f t="shared" si="20"/>
        <v>46860380950</v>
      </c>
      <c r="AX50" s="60">
        <f t="shared" si="13"/>
        <v>0</v>
      </c>
      <c r="AY50" s="61"/>
      <c r="AZ50" s="62">
        <v>1</v>
      </c>
      <c r="BA50" s="52">
        <v>1</v>
      </c>
      <c r="BB50" s="6"/>
      <c r="BC50" s="6"/>
      <c r="BD50" s="6"/>
      <c r="BE50" s="52" t="s">
        <v>158</v>
      </c>
      <c r="BG50" s="5" t="s">
        <v>96</v>
      </c>
      <c r="BH50" s="5" t="s">
        <v>102</v>
      </c>
      <c r="BJ50" s="6">
        <v>1</v>
      </c>
    </row>
    <row r="51" spans="1:62" ht="15" customHeight="1" x14ac:dyDescent="0.25">
      <c r="A51" s="53">
        <f t="shared" si="21"/>
        <v>39</v>
      </c>
      <c r="B51" s="53">
        <f t="shared" si="21"/>
        <v>16</v>
      </c>
      <c r="C51" s="54" t="s">
        <v>174</v>
      </c>
      <c r="D51" s="55" t="s">
        <v>94</v>
      </c>
      <c r="E51" s="56">
        <v>42380</v>
      </c>
      <c r="F51" s="57">
        <f t="shared" si="2"/>
        <v>976499070773</v>
      </c>
      <c r="G51" s="58">
        <f t="shared" si="3"/>
        <v>49991246695</v>
      </c>
      <c r="H51" s="58">
        <v>11424661895</v>
      </c>
      <c r="I51" s="58">
        <v>5476084800</v>
      </c>
      <c r="J51" s="58">
        <v>4650000000</v>
      </c>
      <c r="K51" s="58">
        <v>28440500000</v>
      </c>
      <c r="L51" s="58">
        <f t="shared" si="4"/>
        <v>683052173160</v>
      </c>
      <c r="M51" s="58">
        <v>31818740000</v>
      </c>
      <c r="N51" s="58">
        <v>525047157000</v>
      </c>
      <c r="O51" s="58">
        <v>126186276160</v>
      </c>
      <c r="P51" s="58">
        <f t="shared" si="5"/>
        <v>243455650918</v>
      </c>
      <c r="Q51" s="58">
        <v>0</v>
      </c>
      <c r="R51" s="58">
        <v>0</v>
      </c>
      <c r="S51" s="58">
        <v>11139835918</v>
      </c>
      <c r="T51" s="58">
        <v>54015831000</v>
      </c>
      <c r="U51" s="58">
        <v>178299984000</v>
      </c>
      <c r="V51" s="58">
        <f t="shared" si="6"/>
        <v>1015270384578.92</v>
      </c>
      <c r="W51" s="58">
        <f t="shared" si="7"/>
        <v>562187427404.14001</v>
      </c>
      <c r="X51" s="58">
        <v>316470831260.44</v>
      </c>
      <c r="Y51" s="58">
        <v>0</v>
      </c>
      <c r="Z51" s="58">
        <v>0</v>
      </c>
      <c r="AA51" s="58">
        <v>6823000000</v>
      </c>
      <c r="AB51" s="58">
        <v>1576332000</v>
      </c>
      <c r="AC51" s="58">
        <v>0</v>
      </c>
      <c r="AD51" s="58">
        <v>236817264143.70001</v>
      </c>
      <c r="AE51" s="58">
        <v>500000000</v>
      </c>
      <c r="AF51" s="58">
        <f t="shared" si="8"/>
        <v>453082957174.78003</v>
      </c>
      <c r="AG51" s="58">
        <v>41785328000</v>
      </c>
      <c r="AH51" s="58">
        <v>192484838315.78</v>
      </c>
      <c r="AI51" s="58">
        <v>218812790859</v>
      </c>
      <c r="AJ51" s="58">
        <f t="shared" si="9"/>
        <v>38771313805.919998</v>
      </c>
      <c r="AK51" s="58">
        <v>38771313805.919998</v>
      </c>
      <c r="AL51" s="58">
        <v>0</v>
      </c>
      <c r="AM51" s="58">
        <v>0</v>
      </c>
      <c r="AN51" s="58">
        <v>0</v>
      </c>
      <c r="AO51" s="58">
        <v>0</v>
      </c>
      <c r="AP51" s="58">
        <v>0</v>
      </c>
      <c r="AQ51" s="58">
        <f t="shared" si="10"/>
        <v>0</v>
      </c>
      <c r="AR51" s="58">
        <v>0</v>
      </c>
      <c r="AS51" s="58">
        <v>0</v>
      </c>
      <c r="AT51" s="58">
        <v>0</v>
      </c>
      <c r="AU51" s="58">
        <v>0</v>
      </c>
      <c r="AV51" s="59">
        <f t="shared" si="11"/>
        <v>-38771313805.920044</v>
      </c>
      <c r="AW51" s="59">
        <f t="shared" si="20"/>
        <v>38771313805.919998</v>
      </c>
      <c r="AX51" s="60">
        <f t="shared" si="13"/>
        <v>0</v>
      </c>
      <c r="AY51" s="61"/>
      <c r="AZ51" s="62">
        <v>1</v>
      </c>
      <c r="BA51" s="52">
        <v>1</v>
      </c>
      <c r="BB51" s="6"/>
      <c r="BC51" s="6"/>
      <c r="BD51" s="6"/>
      <c r="BE51" s="52">
        <v>1</v>
      </c>
      <c r="BG51" s="5" t="s">
        <v>96</v>
      </c>
      <c r="BH51" s="5" t="s">
        <v>124</v>
      </c>
      <c r="BJ51" s="6">
        <v>1</v>
      </c>
    </row>
    <row r="52" spans="1:62" ht="15" customHeight="1" x14ac:dyDescent="0.25">
      <c r="A52" s="53">
        <f t="shared" si="21"/>
        <v>40</v>
      </c>
      <c r="B52" s="53">
        <f t="shared" si="21"/>
        <v>17</v>
      </c>
      <c r="C52" s="54" t="s">
        <v>175</v>
      </c>
      <c r="D52" s="55" t="s">
        <v>126</v>
      </c>
      <c r="E52" s="56">
        <v>42369</v>
      </c>
      <c r="F52" s="57">
        <f t="shared" si="2"/>
        <v>1068881598003</v>
      </c>
      <c r="G52" s="58">
        <f t="shared" si="3"/>
        <v>32165959003</v>
      </c>
      <c r="H52" s="58">
        <v>6562427884</v>
      </c>
      <c r="I52" s="58">
        <v>3083139353</v>
      </c>
      <c r="J52" s="58">
        <v>0</v>
      </c>
      <c r="K52" s="58">
        <v>22520391766</v>
      </c>
      <c r="L52" s="58">
        <f t="shared" si="4"/>
        <v>801154082000</v>
      </c>
      <c r="M52" s="58">
        <v>31023432000</v>
      </c>
      <c r="N52" s="58">
        <v>542199556000</v>
      </c>
      <c r="O52" s="58">
        <v>227931094000</v>
      </c>
      <c r="P52" s="58">
        <f t="shared" si="5"/>
        <v>235561557000</v>
      </c>
      <c r="Q52" s="58">
        <v>0</v>
      </c>
      <c r="R52" s="58">
        <v>0</v>
      </c>
      <c r="S52" s="58">
        <v>10000000000</v>
      </c>
      <c r="T52" s="58">
        <v>0</v>
      </c>
      <c r="U52" s="58">
        <v>225561557000</v>
      </c>
      <c r="V52" s="58">
        <f t="shared" si="6"/>
        <v>1105112169916</v>
      </c>
      <c r="W52" s="58">
        <f t="shared" si="7"/>
        <v>644585906289</v>
      </c>
      <c r="X52" s="58">
        <v>351391204810</v>
      </c>
      <c r="Y52" s="58">
        <v>0</v>
      </c>
      <c r="Z52" s="58">
        <v>0</v>
      </c>
      <c r="AA52" s="58">
        <v>10234000000</v>
      </c>
      <c r="AB52" s="58">
        <v>1682000000</v>
      </c>
      <c r="AC52" s="58">
        <v>2215749160</v>
      </c>
      <c r="AD52" s="58">
        <v>277562952319</v>
      </c>
      <c r="AE52" s="58">
        <v>1500000000</v>
      </c>
      <c r="AF52" s="58">
        <f t="shared" si="8"/>
        <v>460526263627</v>
      </c>
      <c r="AG52" s="58">
        <v>39596526400</v>
      </c>
      <c r="AH52" s="58">
        <v>168791181197</v>
      </c>
      <c r="AI52" s="58">
        <v>252138556030</v>
      </c>
      <c r="AJ52" s="58">
        <f t="shared" si="9"/>
        <v>38680571913</v>
      </c>
      <c r="AK52" s="58">
        <v>38680571913</v>
      </c>
      <c r="AL52" s="58">
        <v>0</v>
      </c>
      <c r="AM52" s="58">
        <v>0</v>
      </c>
      <c r="AN52" s="58">
        <v>0</v>
      </c>
      <c r="AO52" s="58">
        <v>0</v>
      </c>
      <c r="AP52" s="58">
        <v>0</v>
      </c>
      <c r="AQ52" s="58">
        <f t="shared" si="10"/>
        <v>2450000000</v>
      </c>
      <c r="AR52" s="58">
        <v>0</v>
      </c>
      <c r="AS52" s="58">
        <v>2000000000</v>
      </c>
      <c r="AT52" s="58">
        <v>450000000</v>
      </c>
      <c r="AU52" s="58">
        <v>0</v>
      </c>
      <c r="AV52" s="59">
        <f t="shared" si="11"/>
        <v>-36230571913</v>
      </c>
      <c r="AW52" s="59">
        <f t="shared" si="20"/>
        <v>36230571913</v>
      </c>
      <c r="AX52" s="60">
        <f t="shared" si="13"/>
        <v>0</v>
      </c>
      <c r="AY52" s="61">
        <v>1</v>
      </c>
      <c r="AZ52" s="62"/>
      <c r="BA52" s="52">
        <v>1</v>
      </c>
      <c r="BB52" s="6"/>
      <c r="BC52" s="6"/>
      <c r="BD52" s="6"/>
      <c r="BE52" s="52" t="s">
        <v>158</v>
      </c>
      <c r="BG52" s="5" t="s">
        <v>96</v>
      </c>
      <c r="BH52" s="5" t="s">
        <v>106</v>
      </c>
      <c r="BJ52" s="6">
        <v>1</v>
      </c>
    </row>
    <row r="53" spans="1:62" ht="15" customHeight="1" x14ac:dyDescent="0.25">
      <c r="A53" s="53">
        <f t="shared" ref="A53:B68" si="22">A52+1</f>
        <v>41</v>
      </c>
      <c r="B53" s="53">
        <f t="shared" si="22"/>
        <v>18</v>
      </c>
      <c r="C53" s="54" t="s">
        <v>176</v>
      </c>
      <c r="D53" s="55" t="s">
        <v>94</v>
      </c>
      <c r="E53" s="56">
        <v>42382</v>
      </c>
      <c r="F53" s="57">
        <f t="shared" si="2"/>
        <v>551122999632</v>
      </c>
      <c r="G53" s="58">
        <f t="shared" si="3"/>
        <v>15235186682</v>
      </c>
      <c r="H53" s="58">
        <v>1998841784</v>
      </c>
      <c r="I53" s="58">
        <v>4247300000</v>
      </c>
      <c r="J53" s="58">
        <v>1600000000</v>
      </c>
      <c r="K53" s="58">
        <v>7389044898</v>
      </c>
      <c r="L53" s="58">
        <f t="shared" si="4"/>
        <v>471608560542</v>
      </c>
      <c r="M53" s="58">
        <v>19679767542</v>
      </c>
      <c r="N53" s="58">
        <v>342284663000</v>
      </c>
      <c r="O53" s="58">
        <v>109644130000</v>
      </c>
      <c r="P53" s="58">
        <f t="shared" si="5"/>
        <v>64279252408</v>
      </c>
      <c r="Q53" s="58">
        <v>0</v>
      </c>
      <c r="R53" s="58">
        <v>0</v>
      </c>
      <c r="S53" s="58">
        <v>0</v>
      </c>
      <c r="T53" s="58">
        <v>30523945408</v>
      </c>
      <c r="U53" s="58">
        <v>33755307000</v>
      </c>
      <c r="V53" s="58">
        <f t="shared" si="6"/>
        <v>594377863610</v>
      </c>
      <c r="W53" s="58">
        <f t="shared" si="7"/>
        <v>276667527396</v>
      </c>
      <c r="X53" s="58">
        <v>188798205444</v>
      </c>
      <c r="Y53" s="58">
        <v>0</v>
      </c>
      <c r="Z53" s="58">
        <v>0</v>
      </c>
      <c r="AA53" s="58">
        <v>4061225000</v>
      </c>
      <c r="AB53" s="58">
        <v>10843000000</v>
      </c>
      <c r="AC53" s="58">
        <v>0</v>
      </c>
      <c r="AD53" s="58">
        <v>72465096952</v>
      </c>
      <c r="AE53" s="58">
        <v>500000000</v>
      </c>
      <c r="AF53" s="58">
        <f t="shared" si="8"/>
        <v>317710336214</v>
      </c>
      <c r="AG53" s="58">
        <v>4532892800</v>
      </c>
      <c r="AH53" s="58">
        <v>134424281809</v>
      </c>
      <c r="AI53" s="58">
        <v>178753161605</v>
      </c>
      <c r="AJ53" s="58">
        <f t="shared" si="9"/>
        <v>48254863978</v>
      </c>
      <c r="AK53" s="58">
        <v>48254863978</v>
      </c>
      <c r="AL53" s="58">
        <v>0</v>
      </c>
      <c r="AM53" s="58">
        <v>0</v>
      </c>
      <c r="AN53" s="58">
        <v>0</v>
      </c>
      <c r="AO53" s="58">
        <v>0</v>
      </c>
      <c r="AP53" s="58">
        <v>0</v>
      </c>
      <c r="AQ53" s="58">
        <f t="shared" si="10"/>
        <v>5000000000</v>
      </c>
      <c r="AR53" s="58">
        <v>0</v>
      </c>
      <c r="AS53" s="58">
        <v>5000000000</v>
      </c>
      <c r="AT53" s="58">
        <v>0</v>
      </c>
      <c r="AU53" s="58">
        <v>0</v>
      </c>
      <c r="AV53" s="59">
        <f t="shared" si="11"/>
        <v>-43254863978</v>
      </c>
      <c r="AW53" s="59">
        <f t="shared" si="20"/>
        <v>43254863978</v>
      </c>
      <c r="AX53" s="60">
        <f t="shared" si="13"/>
        <v>0</v>
      </c>
      <c r="AY53" s="61"/>
      <c r="AZ53" s="62">
        <v>1</v>
      </c>
      <c r="BA53" s="52">
        <v>1</v>
      </c>
      <c r="BB53" s="6"/>
      <c r="BC53" s="6"/>
      <c r="BD53" s="6"/>
      <c r="BE53" s="6" t="s">
        <v>177</v>
      </c>
      <c r="BG53" s="5" t="s">
        <v>96</v>
      </c>
      <c r="BH53" s="5" t="s">
        <v>97</v>
      </c>
      <c r="BJ53" s="6">
        <v>1</v>
      </c>
    </row>
    <row r="54" spans="1:62" ht="15" customHeight="1" x14ac:dyDescent="0.25">
      <c r="A54" s="53">
        <f t="shared" si="22"/>
        <v>42</v>
      </c>
      <c r="B54" s="53">
        <f t="shared" si="22"/>
        <v>19</v>
      </c>
      <c r="C54" s="54" t="s">
        <v>178</v>
      </c>
      <c r="D54" s="55" t="s">
        <v>94</v>
      </c>
      <c r="E54" s="56">
        <v>42423</v>
      </c>
      <c r="F54" s="57">
        <f t="shared" si="2"/>
        <v>807073967860</v>
      </c>
      <c r="G54" s="58">
        <f t="shared" si="3"/>
        <v>30786029967</v>
      </c>
      <c r="H54" s="58">
        <v>6334000000</v>
      </c>
      <c r="I54" s="58">
        <v>3433650000</v>
      </c>
      <c r="J54" s="58">
        <v>1650000000</v>
      </c>
      <c r="K54" s="58">
        <v>19368379967</v>
      </c>
      <c r="L54" s="58">
        <f t="shared" si="4"/>
        <v>587317836660</v>
      </c>
      <c r="M54" s="58">
        <v>21699459000</v>
      </c>
      <c r="N54" s="58">
        <v>459549788000</v>
      </c>
      <c r="O54" s="58">
        <v>106068589660</v>
      </c>
      <c r="P54" s="58">
        <f t="shared" si="5"/>
        <v>188970101233</v>
      </c>
      <c r="Q54" s="58">
        <v>1668514500</v>
      </c>
      <c r="R54" s="58">
        <v>0</v>
      </c>
      <c r="S54" s="58">
        <v>6695088733</v>
      </c>
      <c r="T54" s="58">
        <v>101739000000</v>
      </c>
      <c r="U54" s="58">
        <v>78867498000</v>
      </c>
      <c r="V54" s="58">
        <f t="shared" si="6"/>
        <v>850073967860</v>
      </c>
      <c r="W54" s="58">
        <f t="shared" si="7"/>
        <v>441036765454</v>
      </c>
      <c r="X54" s="58">
        <v>314098785374</v>
      </c>
      <c r="Y54" s="58">
        <v>0</v>
      </c>
      <c r="Z54" s="58">
        <v>0</v>
      </c>
      <c r="AA54" s="58">
        <v>4630000000</v>
      </c>
      <c r="AB54" s="58">
        <v>1690000000</v>
      </c>
      <c r="AC54" s="58">
        <v>1077556000</v>
      </c>
      <c r="AD54" s="58">
        <v>117540424080</v>
      </c>
      <c r="AE54" s="58">
        <v>2000000000</v>
      </c>
      <c r="AF54" s="58">
        <f t="shared" si="8"/>
        <v>409037202406</v>
      </c>
      <c r="AG54" s="58">
        <v>25538399400</v>
      </c>
      <c r="AH54" s="58">
        <v>149289958948</v>
      </c>
      <c r="AI54" s="58">
        <v>234208844058</v>
      </c>
      <c r="AJ54" s="58">
        <f t="shared" si="9"/>
        <v>103000000000</v>
      </c>
      <c r="AK54" s="58">
        <v>43000000000</v>
      </c>
      <c r="AL54" s="58">
        <v>0</v>
      </c>
      <c r="AM54" s="58">
        <v>0</v>
      </c>
      <c r="AN54" s="58">
        <v>0</v>
      </c>
      <c r="AO54" s="58">
        <v>60000000000</v>
      </c>
      <c r="AP54" s="58">
        <v>0</v>
      </c>
      <c r="AQ54" s="58">
        <f t="shared" si="10"/>
        <v>60000000000</v>
      </c>
      <c r="AR54" s="58">
        <v>0</v>
      </c>
      <c r="AS54" s="58">
        <v>0</v>
      </c>
      <c r="AT54" s="58">
        <v>60000000000</v>
      </c>
      <c r="AU54" s="58">
        <v>0</v>
      </c>
      <c r="AV54" s="59">
        <f t="shared" si="11"/>
        <v>-43000000000</v>
      </c>
      <c r="AW54" s="59">
        <f t="shared" si="20"/>
        <v>43000000000</v>
      </c>
      <c r="AX54" s="60">
        <f t="shared" si="13"/>
        <v>0</v>
      </c>
      <c r="AY54" s="61"/>
      <c r="AZ54" s="62">
        <v>1</v>
      </c>
      <c r="BA54" s="52">
        <v>1</v>
      </c>
      <c r="BB54" s="6"/>
      <c r="BC54" s="6"/>
      <c r="BD54" s="6"/>
      <c r="BE54" s="52" t="s">
        <v>171</v>
      </c>
      <c r="BG54" s="5" t="s">
        <v>96</v>
      </c>
      <c r="BH54" s="5" t="s">
        <v>97</v>
      </c>
      <c r="BJ54" s="6">
        <v>1</v>
      </c>
    </row>
    <row r="55" spans="1:62" x14ac:dyDescent="0.25">
      <c r="A55" s="53">
        <f t="shared" si="22"/>
        <v>43</v>
      </c>
      <c r="B55" s="53">
        <f t="shared" si="22"/>
        <v>20</v>
      </c>
      <c r="C55" s="68" t="s">
        <v>179</v>
      </c>
      <c r="D55" s="55" t="s">
        <v>94</v>
      </c>
      <c r="E55" s="56">
        <v>42397</v>
      </c>
      <c r="F55" s="57">
        <f t="shared" si="2"/>
        <v>2358381021741</v>
      </c>
      <c r="G55" s="58">
        <f t="shared" si="3"/>
        <v>119980274859</v>
      </c>
      <c r="H55" s="58">
        <v>50525000000</v>
      </c>
      <c r="I55" s="58">
        <v>10076451399</v>
      </c>
      <c r="J55" s="58">
        <v>18000000000</v>
      </c>
      <c r="K55" s="58">
        <v>41378823460</v>
      </c>
      <c r="L55" s="58">
        <f t="shared" si="4"/>
        <v>1440573466000</v>
      </c>
      <c r="M55" s="58">
        <v>68167009000.000008</v>
      </c>
      <c r="N55" s="58">
        <v>1230816187000</v>
      </c>
      <c r="O55" s="58">
        <v>141590270000</v>
      </c>
      <c r="P55" s="58">
        <f t="shared" si="5"/>
        <v>797827280882</v>
      </c>
      <c r="Q55" s="58">
        <v>2343238450</v>
      </c>
      <c r="R55" s="58">
        <v>0</v>
      </c>
      <c r="S55" s="58">
        <v>207647248772</v>
      </c>
      <c r="T55" s="58">
        <v>357432015660</v>
      </c>
      <c r="U55" s="58">
        <v>230404778000</v>
      </c>
      <c r="V55" s="58">
        <f t="shared" si="6"/>
        <v>2218399016011</v>
      </c>
      <c r="W55" s="58">
        <f t="shared" si="7"/>
        <v>1685419332069</v>
      </c>
      <c r="X55" s="58">
        <v>1302396673699</v>
      </c>
      <c r="Y55" s="58">
        <v>0</v>
      </c>
      <c r="Z55" s="58">
        <v>0</v>
      </c>
      <c r="AA55" s="58">
        <v>42827311400</v>
      </c>
      <c r="AB55" s="58">
        <v>4520000000</v>
      </c>
      <c r="AC55" s="58">
        <v>99200000000</v>
      </c>
      <c r="AD55" s="58">
        <v>231475346970</v>
      </c>
      <c r="AE55" s="58">
        <v>5000000000</v>
      </c>
      <c r="AF55" s="58">
        <f t="shared" si="8"/>
        <v>532979683942</v>
      </c>
      <c r="AG55" s="58">
        <v>83708014415</v>
      </c>
      <c r="AH55" s="58">
        <v>301018527365</v>
      </c>
      <c r="AI55" s="58">
        <v>148253142162</v>
      </c>
      <c r="AJ55" s="58">
        <f t="shared" si="9"/>
        <v>200000000</v>
      </c>
      <c r="AK55" s="58">
        <v>200000000</v>
      </c>
      <c r="AL55" s="58">
        <v>0</v>
      </c>
      <c r="AM55" s="58">
        <v>0</v>
      </c>
      <c r="AN55" s="58">
        <v>0</v>
      </c>
      <c r="AO55" s="58">
        <v>0</v>
      </c>
      <c r="AP55" s="58">
        <v>0</v>
      </c>
      <c r="AQ55" s="58">
        <f t="shared" si="10"/>
        <v>140182005730</v>
      </c>
      <c r="AR55" s="58">
        <v>0</v>
      </c>
      <c r="AS55" s="58">
        <v>8000000000</v>
      </c>
      <c r="AT55" s="58">
        <v>132182005730</v>
      </c>
      <c r="AU55" s="58">
        <v>0</v>
      </c>
      <c r="AV55" s="59">
        <f t="shared" si="11"/>
        <v>139982005730</v>
      </c>
      <c r="AW55" s="59">
        <f t="shared" si="20"/>
        <v>-139982005730</v>
      </c>
      <c r="AX55" s="60">
        <f t="shared" si="13"/>
        <v>0</v>
      </c>
      <c r="AY55" s="61"/>
      <c r="AZ55" s="62">
        <v>1</v>
      </c>
      <c r="BA55" s="6">
        <v>1</v>
      </c>
      <c r="BB55" s="6"/>
      <c r="BC55" s="6"/>
      <c r="BD55" s="6"/>
    </row>
    <row r="56" spans="1:62" ht="15" customHeight="1" x14ac:dyDescent="0.25">
      <c r="A56" s="53">
        <f t="shared" si="22"/>
        <v>44</v>
      </c>
      <c r="B56" s="53">
        <f t="shared" si="22"/>
        <v>21</v>
      </c>
      <c r="C56" s="54" t="s">
        <v>180</v>
      </c>
      <c r="D56" s="55" t="s">
        <v>113</v>
      </c>
      <c r="E56" s="56">
        <v>42346</v>
      </c>
      <c r="F56" s="57">
        <f t="shared" si="2"/>
        <v>1228589046294</v>
      </c>
      <c r="G56" s="58">
        <f t="shared" si="3"/>
        <v>90666249315</v>
      </c>
      <c r="H56" s="58">
        <v>27940052000</v>
      </c>
      <c r="I56" s="58">
        <v>8274492028</v>
      </c>
      <c r="J56" s="58">
        <v>35721309287</v>
      </c>
      <c r="K56" s="58">
        <v>18730396000</v>
      </c>
      <c r="L56" s="58">
        <f t="shared" si="4"/>
        <v>857071554064</v>
      </c>
      <c r="M56" s="58">
        <v>64292052064</v>
      </c>
      <c r="N56" s="58">
        <v>654669272000</v>
      </c>
      <c r="O56" s="58">
        <v>138110230000</v>
      </c>
      <c r="P56" s="58">
        <f t="shared" si="5"/>
        <v>280851242915</v>
      </c>
      <c r="Q56" s="58">
        <v>0</v>
      </c>
      <c r="R56" s="58">
        <v>0</v>
      </c>
      <c r="S56" s="58">
        <v>49776193395</v>
      </c>
      <c r="T56" s="58">
        <v>104011923520</v>
      </c>
      <c r="U56" s="58">
        <v>127063126000</v>
      </c>
      <c r="V56" s="58">
        <f t="shared" si="6"/>
        <v>1234945251692</v>
      </c>
      <c r="W56" s="58">
        <f t="shared" si="7"/>
        <v>691418499487</v>
      </c>
      <c r="X56" s="58">
        <v>521022085585</v>
      </c>
      <c r="Y56" s="58">
        <v>0</v>
      </c>
      <c r="Z56" s="58">
        <v>0</v>
      </c>
      <c r="AA56" s="58">
        <v>9807000000</v>
      </c>
      <c r="AB56" s="58">
        <v>1989000000</v>
      </c>
      <c r="AC56" s="58">
        <v>22046700000</v>
      </c>
      <c r="AD56" s="58">
        <v>135053713902</v>
      </c>
      <c r="AE56" s="58">
        <v>1500000000</v>
      </c>
      <c r="AF56" s="58">
        <f t="shared" si="8"/>
        <v>543526752205</v>
      </c>
      <c r="AG56" s="58">
        <v>26996997038</v>
      </c>
      <c r="AH56" s="58">
        <v>198864171155</v>
      </c>
      <c r="AI56" s="58">
        <v>317665584012</v>
      </c>
      <c r="AJ56" s="58">
        <f t="shared" si="9"/>
        <v>16356205398</v>
      </c>
      <c r="AK56" s="58">
        <v>16356205398</v>
      </c>
      <c r="AL56" s="58">
        <v>0</v>
      </c>
      <c r="AM56" s="58">
        <v>0</v>
      </c>
      <c r="AN56" s="58">
        <v>0</v>
      </c>
      <c r="AO56" s="58">
        <v>0</v>
      </c>
      <c r="AP56" s="58">
        <v>0</v>
      </c>
      <c r="AQ56" s="58">
        <f t="shared" si="10"/>
        <v>10000000000</v>
      </c>
      <c r="AR56" s="58">
        <v>0</v>
      </c>
      <c r="AS56" s="58">
        <v>10000000000</v>
      </c>
      <c r="AT56" s="58">
        <v>0</v>
      </c>
      <c r="AU56" s="58">
        <v>0</v>
      </c>
      <c r="AV56" s="59">
        <f t="shared" si="11"/>
        <v>-6356205398</v>
      </c>
      <c r="AW56" s="59">
        <f t="shared" si="20"/>
        <v>6356205398</v>
      </c>
      <c r="AX56" s="60">
        <f t="shared" si="13"/>
        <v>0</v>
      </c>
      <c r="AY56" s="61">
        <v>1</v>
      </c>
      <c r="AZ56" s="62"/>
      <c r="BA56" s="52">
        <v>1</v>
      </c>
      <c r="BB56" s="6"/>
      <c r="BC56" s="6"/>
      <c r="BD56" s="6"/>
      <c r="BE56" s="52">
        <v>1</v>
      </c>
      <c r="BG56" s="5" t="s">
        <v>96</v>
      </c>
      <c r="BH56" s="5" t="s">
        <v>124</v>
      </c>
      <c r="BJ56" s="6">
        <v>1</v>
      </c>
    </row>
    <row r="57" spans="1:62" ht="15" customHeight="1" x14ac:dyDescent="0.25">
      <c r="A57" s="53">
        <f t="shared" si="22"/>
        <v>45</v>
      </c>
      <c r="B57" s="53">
        <f t="shared" si="22"/>
        <v>22</v>
      </c>
      <c r="C57" s="54" t="s">
        <v>181</v>
      </c>
      <c r="D57" s="55" t="s">
        <v>94</v>
      </c>
      <c r="E57" s="56">
        <v>42399</v>
      </c>
      <c r="F57" s="57">
        <f t="shared" si="2"/>
        <v>1168384127000</v>
      </c>
      <c r="G57" s="58">
        <f t="shared" si="3"/>
        <v>64005291000</v>
      </c>
      <c r="H57" s="58">
        <v>13638019000</v>
      </c>
      <c r="I57" s="58">
        <v>4028651000</v>
      </c>
      <c r="J57" s="58">
        <v>8720621000</v>
      </c>
      <c r="K57" s="58">
        <v>37618000000</v>
      </c>
      <c r="L57" s="58">
        <f t="shared" si="4"/>
        <v>985106289000</v>
      </c>
      <c r="M57" s="58">
        <v>30629117000</v>
      </c>
      <c r="N57" s="58">
        <v>633513831000</v>
      </c>
      <c r="O57" s="58">
        <v>320963341000</v>
      </c>
      <c r="P57" s="58">
        <f t="shared" si="5"/>
        <v>119272547000</v>
      </c>
      <c r="Q57" s="58">
        <v>0</v>
      </c>
      <c r="R57" s="58">
        <v>0</v>
      </c>
      <c r="S57" s="58">
        <v>16716044000</v>
      </c>
      <c r="T57" s="58">
        <v>0</v>
      </c>
      <c r="U57" s="58">
        <f>5993510000+96562993000</f>
        <v>102556503000</v>
      </c>
      <c r="V57" s="58">
        <f t="shared" si="6"/>
        <v>1193876254900</v>
      </c>
      <c r="W57" s="58">
        <f t="shared" si="7"/>
        <v>692527983000</v>
      </c>
      <c r="X57" s="58">
        <v>544891590000</v>
      </c>
      <c r="Y57" s="58">
        <v>0</v>
      </c>
      <c r="Z57" s="58">
        <v>0</v>
      </c>
      <c r="AA57" s="58">
        <v>25664000000</v>
      </c>
      <c r="AB57" s="58">
        <v>9040000000</v>
      </c>
      <c r="AC57" s="58">
        <v>0</v>
      </c>
      <c r="AD57" s="58">
        <v>111231599900</v>
      </c>
      <c r="AE57" s="58">
        <v>1700793100</v>
      </c>
      <c r="AF57" s="58">
        <f t="shared" si="8"/>
        <v>501348271900</v>
      </c>
      <c r="AG57" s="58">
        <v>32416926900</v>
      </c>
      <c r="AH57" s="58">
        <v>220508481800</v>
      </c>
      <c r="AI57" s="58">
        <v>248422863200</v>
      </c>
      <c r="AJ57" s="58">
        <f t="shared" si="9"/>
        <v>27492127900</v>
      </c>
      <c r="AK57" s="58">
        <v>27492127900</v>
      </c>
      <c r="AL57" s="58">
        <v>0</v>
      </c>
      <c r="AM57" s="58">
        <v>0</v>
      </c>
      <c r="AN57" s="58">
        <v>0</v>
      </c>
      <c r="AO57" s="58">
        <v>0</v>
      </c>
      <c r="AP57" s="58">
        <v>0</v>
      </c>
      <c r="AQ57" s="58">
        <f t="shared" si="10"/>
        <v>2000000000</v>
      </c>
      <c r="AR57" s="58">
        <v>0</v>
      </c>
      <c r="AS57" s="58">
        <v>2000000000</v>
      </c>
      <c r="AT57" s="58">
        <v>0</v>
      </c>
      <c r="AU57" s="58">
        <v>0</v>
      </c>
      <c r="AV57" s="59">
        <f t="shared" si="11"/>
        <v>-25492127900</v>
      </c>
      <c r="AW57" s="59">
        <f t="shared" si="20"/>
        <v>25492127900</v>
      </c>
      <c r="AX57" s="60">
        <f t="shared" si="13"/>
        <v>0</v>
      </c>
      <c r="AY57" s="61"/>
      <c r="AZ57" s="62">
        <v>1</v>
      </c>
      <c r="BA57" s="63">
        <v>1</v>
      </c>
      <c r="BB57" s="6"/>
      <c r="BC57" s="6"/>
      <c r="BD57" s="6"/>
      <c r="BG57" s="5" t="s">
        <v>163</v>
      </c>
      <c r="BH57" s="5" t="s">
        <v>114</v>
      </c>
    </row>
    <row r="58" spans="1:62" s="74" customFormat="1" ht="15" customHeight="1" x14ac:dyDescent="0.25">
      <c r="A58" s="53">
        <f t="shared" si="22"/>
        <v>46</v>
      </c>
      <c r="B58" s="53">
        <f t="shared" si="22"/>
        <v>23</v>
      </c>
      <c r="C58" s="68" t="s">
        <v>182</v>
      </c>
      <c r="D58" s="55" t="s">
        <v>121</v>
      </c>
      <c r="E58" s="56">
        <v>42368</v>
      </c>
      <c r="F58" s="69">
        <f t="shared" si="2"/>
        <v>1239318179053.3999</v>
      </c>
      <c r="G58" s="70">
        <f t="shared" si="3"/>
        <v>67183704000</v>
      </c>
      <c r="H58" s="70">
        <v>10030000000</v>
      </c>
      <c r="I58" s="70">
        <v>30520000000</v>
      </c>
      <c r="J58" s="70">
        <v>7250000000</v>
      </c>
      <c r="K58" s="70">
        <v>19383704000</v>
      </c>
      <c r="L58" s="70">
        <f t="shared" si="4"/>
        <v>840121073376</v>
      </c>
      <c r="M58" s="70">
        <v>32399827376</v>
      </c>
      <c r="N58" s="70">
        <v>650827006000</v>
      </c>
      <c r="O58" s="70">
        <v>156894240000</v>
      </c>
      <c r="P58" s="70">
        <f t="shared" si="5"/>
        <v>332013401677.40002</v>
      </c>
      <c r="Q58" s="70">
        <v>0</v>
      </c>
      <c r="R58" s="70">
        <v>0</v>
      </c>
      <c r="S58" s="70">
        <v>30599718677.400002</v>
      </c>
      <c r="T58" s="70">
        <v>145382381000</v>
      </c>
      <c r="U58" s="70">
        <v>156031302000</v>
      </c>
      <c r="V58" s="70">
        <f t="shared" si="6"/>
        <v>1304677090244.2</v>
      </c>
      <c r="W58" s="70">
        <f t="shared" si="7"/>
        <v>789192341011.68994</v>
      </c>
      <c r="X58" s="70">
        <v>614667423736.68994</v>
      </c>
      <c r="Y58" s="70">
        <v>0</v>
      </c>
      <c r="Z58" s="70">
        <v>0</v>
      </c>
      <c r="AA58" s="70">
        <v>10224600000</v>
      </c>
      <c r="AB58" s="70">
        <v>1700000000</v>
      </c>
      <c r="AC58" s="70">
        <v>0</v>
      </c>
      <c r="AD58" s="70">
        <v>161029817275</v>
      </c>
      <c r="AE58" s="70">
        <v>1570500000</v>
      </c>
      <c r="AF58" s="70">
        <f t="shared" si="8"/>
        <v>515484749232.51001</v>
      </c>
      <c r="AG58" s="70">
        <v>43173927718</v>
      </c>
      <c r="AH58" s="70">
        <v>215416803101.51001</v>
      </c>
      <c r="AI58" s="70">
        <v>256894018413</v>
      </c>
      <c r="AJ58" s="70">
        <f t="shared" si="9"/>
        <v>71858911190.800003</v>
      </c>
      <c r="AK58" s="70">
        <v>51776829913</v>
      </c>
      <c r="AL58" s="70">
        <v>0</v>
      </c>
      <c r="AM58" s="70">
        <v>0</v>
      </c>
      <c r="AN58" s="70">
        <v>0</v>
      </c>
      <c r="AO58" s="70">
        <v>20082081277.799999</v>
      </c>
      <c r="AP58" s="70">
        <v>0</v>
      </c>
      <c r="AQ58" s="70">
        <f t="shared" si="10"/>
        <v>6500000000</v>
      </c>
      <c r="AR58" s="70">
        <v>0</v>
      </c>
      <c r="AS58" s="70">
        <v>6500000000</v>
      </c>
      <c r="AT58" s="70">
        <v>0</v>
      </c>
      <c r="AU58" s="70">
        <v>0</v>
      </c>
      <c r="AV58" s="71">
        <f t="shared" si="11"/>
        <v>-65358911190.800049</v>
      </c>
      <c r="AW58" s="71">
        <f t="shared" si="20"/>
        <v>65358911190.800003</v>
      </c>
      <c r="AX58" s="60">
        <f t="shared" si="13"/>
        <v>0</v>
      </c>
      <c r="AY58" s="72">
        <v>1</v>
      </c>
      <c r="AZ58" s="73"/>
      <c r="BA58" s="52">
        <v>1</v>
      </c>
      <c r="BB58" s="64"/>
      <c r="BC58" s="64"/>
      <c r="BD58" s="64"/>
      <c r="BE58" s="52">
        <v>1</v>
      </c>
      <c r="BF58" s="64" t="s">
        <v>114</v>
      </c>
      <c r="BG58" s="5" t="s">
        <v>96</v>
      </c>
      <c r="BH58" s="74" t="s">
        <v>183</v>
      </c>
      <c r="BJ58" s="64">
        <v>1</v>
      </c>
    </row>
    <row r="59" spans="1:62" ht="15" customHeight="1" x14ac:dyDescent="0.25">
      <c r="A59" s="53">
        <f t="shared" si="22"/>
        <v>47</v>
      </c>
      <c r="B59" s="53">
        <f t="shared" si="22"/>
        <v>24</v>
      </c>
      <c r="C59" s="54" t="s">
        <v>184</v>
      </c>
      <c r="D59" s="55" t="s">
        <v>104</v>
      </c>
      <c r="E59" s="56">
        <v>42368</v>
      </c>
      <c r="F59" s="57">
        <f t="shared" si="2"/>
        <v>971943461117</v>
      </c>
      <c r="G59" s="58">
        <f t="shared" si="3"/>
        <v>37451580462</v>
      </c>
      <c r="H59" s="58">
        <v>12048367000</v>
      </c>
      <c r="I59" s="58">
        <v>6479213462</v>
      </c>
      <c r="J59" s="58">
        <v>3100000000</v>
      </c>
      <c r="K59" s="58">
        <v>15824000000</v>
      </c>
      <c r="L59" s="58">
        <f t="shared" si="4"/>
        <v>682722569057</v>
      </c>
      <c r="M59" s="58">
        <v>18693951057</v>
      </c>
      <c r="N59" s="58">
        <v>537940690000</v>
      </c>
      <c r="O59" s="58">
        <v>126087928000</v>
      </c>
      <c r="P59" s="58">
        <f t="shared" si="5"/>
        <v>251769311598</v>
      </c>
      <c r="Q59" s="58">
        <v>0</v>
      </c>
      <c r="R59" s="58">
        <v>0</v>
      </c>
      <c r="S59" s="58">
        <v>30616046598</v>
      </c>
      <c r="T59" s="58">
        <v>84622928000</v>
      </c>
      <c r="U59" s="58">
        <v>136530337000</v>
      </c>
      <c r="V59" s="58">
        <f t="shared" si="6"/>
        <v>997808607417</v>
      </c>
      <c r="W59" s="58">
        <f t="shared" si="7"/>
        <v>677269295060</v>
      </c>
      <c r="X59" s="58">
        <v>476484578060</v>
      </c>
      <c r="Y59" s="58">
        <v>0</v>
      </c>
      <c r="Z59" s="58">
        <v>0</v>
      </c>
      <c r="AA59" s="58">
        <v>3008000000</v>
      </c>
      <c r="AB59" s="58">
        <v>300000000</v>
      </c>
      <c r="AC59" s="58">
        <v>0</v>
      </c>
      <c r="AD59" s="58">
        <v>194476717000</v>
      </c>
      <c r="AE59" s="58">
        <v>3000000000</v>
      </c>
      <c r="AF59" s="58">
        <f t="shared" si="8"/>
        <v>320539312357</v>
      </c>
      <c r="AG59" s="58">
        <v>24359018739</v>
      </c>
      <c r="AH59" s="58">
        <v>153433077000</v>
      </c>
      <c r="AI59" s="58">
        <v>142747216618</v>
      </c>
      <c r="AJ59" s="58">
        <f t="shared" si="9"/>
        <v>28965146300</v>
      </c>
      <c r="AK59" s="58">
        <v>28965146300</v>
      </c>
      <c r="AL59" s="58">
        <v>0</v>
      </c>
      <c r="AM59" s="58">
        <v>0</v>
      </c>
      <c r="AN59" s="58">
        <v>0</v>
      </c>
      <c r="AO59" s="58">
        <v>0</v>
      </c>
      <c r="AP59" s="58">
        <v>0</v>
      </c>
      <c r="AQ59" s="58">
        <f t="shared" si="10"/>
        <v>3100000000</v>
      </c>
      <c r="AR59" s="58">
        <v>0</v>
      </c>
      <c r="AS59" s="58">
        <v>3100000000</v>
      </c>
      <c r="AT59" s="58">
        <v>0</v>
      </c>
      <c r="AU59" s="58">
        <v>0</v>
      </c>
      <c r="AV59" s="59">
        <f t="shared" si="11"/>
        <v>-25865146300</v>
      </c>
      <c r="AW59" s="59">
        <f t="shared" si="20"/>
        <v>25865146300</v>
      </c>
      <c r="AX59" s="60">
        <f t="shared" si="13"/>
        <v>0</v>
      </c>
      <c r="AY59" s="61">
        <v>1</v>
      </c>
      <c r="AZ59" s="62"/>
      <c r="BA59" s="52">
        <v>1</v>
      </c>
      <c r="BB59" s="6"/>
      <c r="BC59" s="6"/>
      <c r="BD59" s="6"/>
      <c r="BE59" s="52" t="s">
        <v>185</v>
      </c>
      <c r="BG59" s="5" t="s">
        <v>96</v>
      </c>
      <c r="BH59" s="5" t="s">
        <v>186</v>
      </c>
      <c r="BJ59" s="6">
        <v>1</v>
      </c>
    </row>
    <row r="60" spans="1:62" ht="15" customHeight="1" x14ac:dyDescent="0.25">
      <c r="A60" s="53">
        <f t="shared" si="22"/>
        <v>48</v>
      </c>
      <c r="B60" s="53">
        <f t="shared" si="22"/>
        <v>25</v>
      </c>
      <c r="C60" s="68" t="s">
        <v>187</v>
      </c>
      <c r="D60" s="55" t="s">
        <v>104</v>
      </c>
      <c r="E60" s="56">
        <v>42368</v>
      </c>
      <c r="F60" s="57">
        <f t="shared" si="2"/>
        <v>1440262749215</v>
      </c>
      <c r="G60" s="58">
        <f t="shared" si="3"/>
        <v>92145874140</v>
      </c>
      <c r="H60" s="58">
        <v>42340000000</v>
      </c>
      <c r="I60" s="58">
        <v>16551041200</v>
      </c>
      <c r="J60" s="58">
        <v>0</v>
      </c>
      <c r="K60" s="58">
        <v>33254832940</v>
      </c>
      <c r="L60" s="58">
        <f t="shared" si="4"/>
        <v>965615545680</v>
      </c>
      <c r="M60" s="58">
        <v>46137578680</v>
      </c>
      <c r="N60" s="58">
        <v>774457677000</v>
      </c>
      <c r="O60" s="58">
        <v>145020290000</v>
      </c>
      <c r="P60" s="58">
        <f t="shared" si="5"/>
        <v>382501329395</v>
      </c>
      <c r="Q60" s="58">
        <v>0</v>
      </c>
      <c r="R60" s="58">
        <v>0</v>
      </c>
      <c r="S60" s="58">
        <v>37193851035</v>
      </c>
      <c r="T60" s="58">
        <v>195904628360</v>
      </c>
      <c r="U60" s="58">
        <v>149402850000</v>
      </c>
      <c r="V60" s="58">
        <f t="shared" si="6"/>
        <v>1439262749215</v>
      </c>
      <c r="W60" s="58">
        <f t="shared" si="7"/>
        <v>717696072245</v>
      </c>
      <c r="X60" s="58">
        <v>506093738368.45001</v>
      </c>
      <c r="Y60" s="58">
        <v>0</v>
      </c>
      <c r="Z60" s="58">
        <v>0</v>
      </c>
      <c r="AA60" s="58">
        <v>2000000000</v>
      </c>
      <c r="AB60" s="58">
        <v>2043169792</v>
      </c>
      <c r="AC60" s="58">
        <v>5889104120</v>
      </c>
      <c r="AD60" s="58">
        <v>198670059964.54999</v>
      </c>
      <c r="AE60" s="58">
        <v>3000000000</v>
      </c>
      <c r="AF60" s="58">
        <f t="shared" si="8"/>
        <v>721566676970</v>
      </c>
      <c r="AG60" s="58">
        <v>264749575943</v>
      </c>
      <c r="AH60" s="58">
        <v>224189287896</v>
      </c>
      <c r="AI60" s="58">
        <v>232627813131</v>
      </c>
      <c r="AJ60" s="58">
        <f t="shared" si="9"/>
        <v>0</v>
      </c>
      <c r="AK60" s="58">
        <v>0</v>
      </c>
      <c r="AL60" s="58">
        <v>0</v>
      </c>
      <c r="AM60" s="58">
        <v>0</v>
      </c>
      <c r="AN60" s="58">
        <v>0</v>
      </c>
      <c r="AO60" s="58">
        <v>0</v>
      </c>
      <c r="AP60" s="58">
        <v>0</v>
      </c>
      <c r="AQ60" s="58">
        <f t="shared" si="10"/>
        <v>1000000000</v>
      </c>
      <c r="AR60" s="58">
        <v>0</v>
      </c>
      <c r="AS60" s="58">
        <v>1000000000</v>
      </c>
      <c r="AT60" s="58">
        <v>0</v>
      </c>
      <c r="AU60" s="58">
        <v>0</v>
      </c>
      <c r="AV60" s="59">
        <f t="shared" si="11"/>
        <v>1000000000</v>
      </c>
      <c r="AW60" s="59">
        <f t="shared" si="20"/>
        <v>-1000000000</v>
      </c>
      <c r="AX60" s="60">
        <f t="shared" si="13"/>
        <v>0</v>
      </c>
      <c r="AY60" s="61">
        <v>1</v>
      </c>
      <c r="AZ60" s="62"/>
      <c r="BA60" s="63">
        <v>1</v>
      </c>
      <c r="BB60" s="6"/>
      <c r="BC60" s="6"/>
      <c r="BD60" s="6"/>
      <c r="BG60" s="5" t="s">
        <v>163</v>
      </c>
      <c r="BH60" s="5" t="s">
        <v>114</v>
      </c>
    </row>
    <row r="61" spans="1:62" s="74" customFormat="1" ht="15" customHeight="1" x14ac:dyDescent="0.25">
      <c r="A61" s="53">
        <f t="shared" si="22"/>
        <v>49</v>
      </c>
      <c r="B61" s="53">
        <f t="shared" si="22"/>
        <v>26</v>
      </c>
      <c r="C61" s="68" t="s">
        <v>188</v>
      </c>
      <c r="D61" s="55" t="s">
        <v>117</v>
      </c>
      <c r="E61" s="56">
        <v>42369</v>
      </c>
      <c r="F61" s="69">
        <f t="shared" si="2"/>
        <v>985607494365</v>
      </c>
      <c r="G61" s="70">
        <f t="shared" si="3"/>
        <v>88674387050</v>
      </c>
      <c r="H61" s="70">
        <v>33296001500</v>
      </c>
      <c r="I61" s="70">
        <v>45078954381</v>
      </c>
      <c r="J61" s="70">
        <v>3100000000</v>
      </c>
      <c r="K61" s="70">
        <v>7199431169</v>
      </c>
      <c r="L61" s="70">
        <f t="shared" si="4"/>
        <v>699810593815</v>
      </c>
      <c r="M61" s="70">
        <v>37523036715</v>
      </c>
      <c r="N61" s="70">
        <v>574469158000</v>
      </c>
      <c r="O61" s="70">
        <v>87818399100</v>
      </c>
      <c r="P61" s="70">
        <f t="shared" si="5"/>
        <v>197122513500</v>
      </c>
      <c r="Q61" s="70">
        <v>0</v>
      </c>
      <c r="R61" s="70">
        <v>0</v>
      </c>
      <c r="S61" s="70">
        <v>44183469600</v>
      </c>
      <c r="T61" s="70">
        <v>109249204000</v>
      </c>
      <c r="U61" s="70">
        <v>43689839900</v>
      </c>
      <c r="V61" s="70">
        <f t="shared" si="6"/>
        <v>1023554570568.9</v>
      </c>
      <c r="W61" s="70">
        <f t="shared" si="7"/>
        <v>545073536919.47998</v>
      </c>
      <c r="X61" s="70">
        <v>526615824994.47998</v>
      </c>
      <c r="Y61" s="70">
        <v>0</v>
      </c>
      <c r="Z61" s="70">
        <v>263734200</v>
      </c>
      <c r="AA61" s="70">
        <v>13353888000</v>
      </c>
      <c r="AB61" s="70">
        <v>3751350000</v>
      </c>
      <c r="AC61" s="70">
        <v>0</v>
      </c>
      <c r="AD61" s="70">
        <v>588739725</v>
      </c>
      <c r="AE61" s="70">
        <v>500000000</v>
      </c>
      <c r="AF61" s="70">
        <f t="shared" si="8"/>
        <v>478481033649.42004</v>
      </c>
      <c r="AG61" s="70">
        <v>55523915110</v>
      </c>
      <c r="AH61" s="70">
        <v>206263334280.42001</v>
      </c>
      <c r="AI61" s="70">
        <v>216693784259</v>
      </c>
      <c r="AJ61" s="70">
        <f t="shared" si="9"/>
        <v>41609843918.900002</v>
      </c>
      <c r="AK61" s="70">
        <v>41609843918.900002</v>
      </c>
      <c r="AL61" s="70">
        <v>0</v>
      </c>
      <c r="AM61" s="70">
        <v>0</v>
      </c>
      <c r="AN61" s="70">
        <v>0</v>
      </c>
      <c r="AO61" s="70">
        <v>0</v>
      </c>
      <c r="AP61" s="70">
        <v>0</v>
      </c>
      <c r="AQ61" s="70">
        <f t="shared" si="10"/>
        <v>3662767715</v>
      </c>
      <c r="AR61" s="70">
        <v>0</v>
      </c>
      <c r="AS61" s="70">
        <v>2631900800</v>
      </c>
      <c r="AT61" s="70">
        <v>1030866915</v>
      </c>
      <c r="AU61" s="70">
        <v>0</v>
      </c>
      <c r="AV61" s="71">
        <f t="shared" si="11"/>
        <v>-37947076203.900024</v>
      </c>
      <c r="AW61" s="71">
        <f t="shared" si="20"/>
        <v>37947076203.900002</v>
      </c>
      <c r="AX61" s="60">
        <f t="shared" si="13"/>
        <v>0</v>
      </c>
      <c r="AY61" s="72">
        <v>1</v>
      </c>
      <c r="AZ61" s="73"/>
      <c r="BA61" s="52">
        <v>1</v>
      </c>
      <c r="BB61" s="64"/>
      <c r="BC61" s="64"/>
      <c r="BD61" s="64"/>
      <c r="BE61" s="52">
        <v>1</v>
      </c>
      <c r="BF61" s="64"/>
      <c r="BG61" s="74" t="s">
        <v>96</v>
      </c>
      <c r="BH61" s="74" t="s">
        <v>124</v>
      </c>
      <c r="BJ61" s="64">
        <v>1</v>
      </c>
    </row>
    <row r="62" spans="1:62" ht="15" customHeight="1" x14ac:dyDescent="0.25">
      <c r="A62" s="53">
        <f t="shared" si="22"/>
        <v>50</v>
      </c>
      <c r="B62" s="53">
        <f t="shared" si="22"/>
        <v>27</v>
      </c>
      <c r="C62" s="54" t="s">
        <v>189</v>
      </c>
      <c r="D62" s="55" t="s">
        <v>94</v>
      </c>
      <c r="E62" s="56">
        <v>42439</v>
      </c>
      <c r="F62" s="57">
        <f t="shared" si="2"/>
        <v>763778038680</v>
      </c>
      <c r="G62" s="58">
        <f t="shared" si="3"/>
        <v>28000000000</v>
      </c>
      <c r="H62" s="58">
        <v>12355000000</v>
      </c>
      <c r="I62" s="58">
        <v>1587000000</v>
      </c>
      <c r="J62" s="58">
        <v>0</v>
      </c>
      <c r="K62" s="58">
        <v>14058000000</v>
      </c>
      <c r="L62" s="58">
        <f t="shared" si="4"/>
        <v>601657903680</v>
      </c>
      <c r="M62" s="58">
        <v>15327586000</v>
      </c>
      <c r="N62" s="58">
        <v>434259520000</v>
      </c>
      <c r="O62" s="58">
        <v>152070797680</v>
      </c>
      <c r="P62" s="58">
        <f t="shared" si="5"/>
        <v>134120135000</v>
      </c>
      <c r="Q62" s="58">
        <v>0</v>
      </c>
      <c r="R62" s="58">
        <v>0</v>
      </c>
      <c r="S62" s="58">
        <v>20200000000</v>
      </c>
      <c r="T62" s="58">
        <v>51406151000</v>
      </c>
      <c r="U62" s="58">
        <v>62513984000</v>
      </c>
      <c r="V62" s="58">
        <f t="shared" si="6"/>
        <v>768570767930</v>
      </c>
      <c r="W62" s="58">
        <f t="shared" si="7"/>
        <v>419648611727</v>
      </c>
      <c r="X62" s="58">
        <v>324795785937</v>
      </c>
      <c r="Y62" s="58">
        <v>0</v>
      </c>
      <c r="Z62" s="58">
        <v>0</v>
      </c>
      <c r="AA62" s="58">
        <v>5609086490</v>
      </c>
      <c r="AB62" s="58">
        <v>400000000</v>
      </c>
      <c r="AC62" s="58">
        <v>0</v>
      </c>
      <c r="AD62" s="58">
        <v>87843739300</v>
      </c>
      <c r="AE62" s="58">
        <v>1000000000</v>
      </c>
      <c r="AF62" s="58">
        <f t="shared" si="8"/>
        <v>348922156203</v>
      </c>
      <c r="AG62" s="58">
        <v>28274206750</v>
      </c>
      <c r="AH62" s="58">
        <v>113862795503</v>
      </c>
      <c r="AI62" s="58">
        <v>206785153950</v>
      </c>
      <c r="AJ62" s="58">
        <f t="shared" si="9"/>
        <v>8392689131</v>
      </c>
      <c r="AK62" s="58">
        <v>8392689131</v>
      </c>
      <c r="AL62" s="58">
        <v>0</v>
      </c>
      <c r="AM62" s="58">
        <v>0</v>
      </c>
      <c r="AN62" s="58">
        <v>0</v>
      </c>
      <c r="AO62" s="58">
        <v>0</v>
      </c>
      <c r="AP62" s="58">
        <v>0</v>
      </c>
      <c r="AQ62" s="58">
        <f t="shared" si="10"/>
        <v>0</v>
      </c>
      <c r="AR62" s="58">
        <v>0</v>
      </c>
      <c r="AS62" s="58">
        <v>0</v>
      </c>
      <c r="AT62" s="58">
        <v>0</v>
      </c>
      <c r="AU62" s="58">
        <v>0</v>
      </c>
      <c r="AV62" s="59">
        <f t="shared" si="11"/>
        <v>-4792729250</v>
      </c>
      <c r="AW62" s="59">
        <f t="shared" si="20"/>
        <v>8392689131</v>
      </c>
      <c r="AX62" s="60">
        <f t="shared" si="13"/>
        <v>3599959881</v>
      </c>
      <c r="AY62" s="61"/>
      <c r="AZ62" s="62">
        <v>1</v>
      </c>
      <c r="BA62" s="52">
        <v>1</v>
      </c>
      <c r="BB62" s="6"/>
      <c r="BC62" s="6"/>
      <c r="BD62" s="6"/>
      <c r="BE62" s="52">
        <v>1</v>
      </c>
      <c r="BG62" s="5" t="s">
        <v>96</v>
      </c>
      <c r="BH62" s="5" t="s">
        <v>130</v>
      </c>
      <c r="BJ62" s="6">
        <v>1</v>
      </c>
    </row>
    <row r="63" spans="1:62" s="74" customFormat="1" ht="15" customHeight="1" x14ac:dyDescent="0.25">
      <c r="A63" s="53">
        <f t="shared" si="22"/>
        <v>51</v>
      </c>
      <c r="B63" s="53">
        <f t="shared" si="22"/>
        <v>28</v>
      </c>
      <c r="C63" s="68" t="s">
        <v>190</v>
      </c>
      <c r="D63" s="55" t="s">
        <v>123</v>
      </c>
      <c r="E63" s="56">
        <v>42369</v>
      </c>
      <c r="F63" s="69">
        <f t="shared" si="2"/>
        <v>5203526015404</v>
      </c>
      <c r="G63" s="70">
        <f t="shared" si="3"/>
        <v>1827196828389</v>
      </c>
      <c r="H63" s="70">
        <v>1316127546952</v>
      </c>
      <c r="I63" s="70">
        <v>184415400000</v>
      </c>
      <c r="J63" s="70">
        <v>10312868999</v>
      </c>
      <c r="K63" s="70">
        <v>316341012438</v>
      </c>
      <c r="L63" s="70">
        <f t="shared" si="4"/>
        <v>1871048940613</v>
      </c>
      <c r="M63" s="70">
        <v>197701785613</v>
      </c>
      <c r="N63" s="70">
        <v>1611940995000</v>
      </c>
      <c r="O63" s="70">
        <v>61406160000</v>
      </c>
      <c r="P63" s="70">
        <f t="shared" si="5"/>
        <v>1505280246402</v>
      </c>
      <c r="Q63" s="70">
        <v>0</v>
      </c>
      <c r="R63" s="70">
        <v>0</v>
      </c>
      <c r="S63" s="70">
        <v>1028311163402</v>
      </c>
      <c r="T63" s="70">
        <v>476969083000</v>
      </c>
      <c r="U63" s="70">
        <v>0</v>
      </c>
      <c r="V63" s="70">
        <f t="shared" si="6"/>
        <v>5380363862404</v>
      </c>
      <c r="W63" s="70">
        <f t="shared" si="7"/>
        <v>2204013829377</v>
      </c>
      <c r="X63" s="70">
        <v>2131490985977</v>
      </c>
      <c r="Y63" s="70">
        <v>0</v>
      </c>
      <c r="Z63" s="70">
        <v>0</v>
      </c>
      <c r="AA63" s="70">
        <v>54000000000</v>
      </c>
      <c r="AB63" s="70">
        <v>10000000000</v>
      </c>
      <c r="AC63" s="70">
        <v>0</v>
      </c>
      <c r="AD63" s="70">
        <v>1522843400</v>
      </c>
      <c r="AE63" s="70">
        <v>7000000000</v>
      </c>
      <c r="AF63" s="70">
        <f t="shared" si="8"/>
        <v>3176350033027</v>
      </c>
      <c r="AG63" s="70">
        <v>618045096389</v>
      </c>
      <c r="AH63" s="70">
        <v>1368175674755</v>
      </c>
      <c r="AI63" s="70">
        <v>1190129261883</v>
      </c>
      <c r="AJ63" s="70">
        <f t="shared" si="9"/>
        <v>181837847000</v>
      </c>
      <c r="AK63" s="70">
        <v>181837847000</v>
      </c>
      <c r="AL63" s="70">
        <v>0</v>
      </c>
      <c r="AM63" s="70">
        <v>0</v>
      </c>
      <c r="AN63" s="70">
        <v>0</v>
      </c>
      <c r="AO63" s="70">
        <v>0</v>
      </c>
      <c r="AP63" s="70">
        <v>0</v>
      </c>
      <c r="AQ63" s="70">
        <f t="shared" si="10"/>
        <v>5000000000</v>
      </c>
      <c r="AR63" s="70">
        <v>0</v>
      </c>
      <c r="AS63" s="70">
        <v>5000000000</v>
      </c>
      <c r="AT63" s="70">
        <v>0</v>
      </c>
      <c r="AU63" s="70">
        <v>0</v>
      </c>
      <c r="AV63" s="71">
        <f t="shared" si="11"/>
        <v>-176837847000</v>
      </c>
      <c r="AW63" s="71">
        <f t="shared" si="20"/>
        <v>176837847000</v>
      </c>
      <c r="AX63" s="60">
        <f t="shared" si="13"/>
        <v>0</v>
      </c>
      <c r="AY63" s="72">
        <v>1</v>
      </c>
      <c r="AZ63" s="73"/>
      <c r="BA63" s="52">
        <v>1</v>
      </c>
      <c r="BB63" s="64"/>
      <c r="BC63" s="64"/>
      <c r="BD63" s="64"/>
      <c r="BE63" s="64" t="s">
        <v>177</v>
      </c>
      <c r="BF63" s="64"/>
      <c r="BG63" s="74" t="s">
        <v>96</v>
      </c>
      <c r="BH63" s="74" t="s">
        <v>97</v>
      </c>
      <c r="BJ63" s="64">
        <v>1</v>
      </c>
    </row>
    <row r="64" spans="1:62" ht="15" customHeight="1" x14ac:dyDescent="0.25">
      <c r="A64" s="53">
        <f t="shared" si="22"/>
        <v>52</v>
      </c>
      <c r="B64" s="53">
        <f t="shared" si="22"/>
        <v>29</v>
      </c>
      <c r="C64" s="54" t="s">
        <v>191</v>
      </c>
      <c r="D64" s="55" t="s">
        <v>94</v>
      </c>
      <c r="E64" s="65">
        <v>42377</v>
      </c>
      <c r="F64" s="57">
        <f t="shared" si="2"/>
        <v>710814019380</v>
      </c>
      <c r="G64" s="58">
        <f t="shared" si="3"/>
        <v>69167801380</v>
      </c>
      <c r="H64" s="58">
        <v>11542224916</v>
      </c>
      <c r="I64" s="58">
        <v>43167531460</v>
      </c>
      <c r="J64" s="58">
        <v>9808095004</v>
      </c>
      <c r="K64" s="58">
        <v>4649950000</v>
      </c>
      <c r="L64" s="58">
        <f t="shared" si="4"/>
        <v>508997533000</v>
      </c>
      <c r="M64" s="58">
        <v>27162897000</v>
      </c>
      <c r="N64" s="58">
        <v>481834636000</v>
      </c>
      <c r="O64" s="58">
        <v>0</v>
      </c>
      <c r="P64" s="58">
        <f t="shared" si="5"/>
        <v>132648685000</v>
      </c>
      <c r="Q64" s="58">
        <v>0</v>
      </c>
      <c r="R64" s="58">
        <v>0</v>
      </c>
      <c r="S64" s="58">
        <v>14499981000</v>
      </c>
      <c r="T64" s="58">
        <v>105892644000</v>
      </c>
      <c r="U64" s="58">
        <v>12256060000</v>
      </c>
      <c r="V64" s="58">
        <f t="shared" si="6"/>
        <v>772196268720</v>
      </c>
      <c r="W64" s="58">
        <f t="shared" si="7"/>
        <v>458540487545</v>
      </c>
      <c r="X64" s="58">
        <v>436992359648</v>
      </c>
      <c r="Y64" s="58">
        <v>0</v>
      </c>
      <c r="Z64" s="58">
        <v>0</v>
      </c>
      <c r="AA64" s="58">
        <v>3000000000</v>
      </c>
      <c r="AB64" s="58">
        <v>3950000000</v>
      </c>
      <c r="AC64" s="58">
        <v>0</v>
      </c>
      <c r="AD64" s="58">
        <v>13098127897</v>
      </c>
      <c r="AE64" s="58">
        <v>1500000000</v>
      </c>
      <c r="AF64" s="58">
        <f t="shared" si="8"/>
        <v>313655781175</v>
      </c>
      <c r="AG64" s="58">
        <v>46895230060</v>
      </c>
      <c r="AH64" s="58">
        <v>172713262205</v>
      </c>
      <c r="AI64" s="58">
        <v>94047288910</v>
      </c>
      <c r="AJ64" s="58">
        <f t="shared" si="9"/>
        <v>66186587446</v>
      </c>
      <c r="AK64" s="58">
        <v>66186587446</v>
      </c>
      <c r="AL64" s="58">
        <v>0</v>
      </c>
      <c r="AM64" s="58">
        <v>0</v>
      </c>
      <c r="AN64" s="58">
        <v>0</v>
      </c>
      <c r="AO64" s="58">
        <v>0</v>
      </c>
      <c r="AP64" s="58">
        <v>0</v>
      </c>
      <c r="AQ64" s="58">
        <f t="shared" si="10"/>
        <v>4804338106</v>
      </c>
      <c r="AR64" s="58">
        <v>0</v>
      </c>
      <c r="AS64" s="58">
        <v>4804338106</v>
      </c>
      <c r="AT64" s="58">
        <v>0</v>
      </c>
      <c r="AU64" s="58">
        <v>0</v>
      </c>
      <c r="AV64" s="59">
        <f t="shared" si="11"/>
        <v>-61382249340</v>
      </c>
      <c r="AW64" s="59">
        <f t="shared" si="20"/>
        <v>61382249340</v>
      </c>
      <c r="AX64" s="60">
        <f t="shared" si="13"/>
        <v>0</v>
      </c>
      <c r="AY64" s="61"/>
      <c r="AZ64" s="62">
        <v>1</v>
      </c>
      <c r="BA64" s="52">
        <v>1</v>
      </c>
      <c r="BB64" s="6"/>
      <c r="BC64" s="6"/>
      <c r="BD64" s="6"/>
      <c r="BE64" s="6" t="s">
        <v>192</v>
      </c>
      <c r="BG64" s="5" t="s">
        <v>96</v>
      </c>
      <c r="BH64" s="5" t="s">
        <v>97</v>
      </c>
      <c r="BJ64" s="64">
        <v>1</v>
      </c>
    </row>
    <row r="65" spans="1:62" ht="15" customHeight="1" x14ac:dyDescent="0.25">
      <c r="A65" s="53">
        <f t="shared" si="22"/>
        <v>53</v>
      </c>
      <c r="B65" s="53">
        <f t="shared" si="22"/>
        <v>30</v>
      </c>
      <c r="C65" s="54" t="s">
        <v>193</v>
      </c>
      <c r="D65" s="55" t="s">
        <v>94</v>
      </c>
      <c r="E65" s="56">
        <v>42395</v>
      </c>
      <c r="F65" s="57">
        <f t="shared" si="2"/>
        <v>1043772390481.5</v>
      </c>
      <c r="G65" s="58">
        <f t="shared" si="3"/>
        <v>111207722002</v>
      </c>
      <c r="H65" s="58">
        <v>35715000000</v>
      </c>
      <c r="I65" s="58">
        <v>9756178000</v>
      </c>
      <c r="J65" s="58">
        <v>12701664506</v>
      </c>
      <c r="K65" s="58">
        <v>53034879496</v>
      </c>
      <c r="L65" s="58">
        <f t="shared" si="4"/>
        <v>821692473540</v>
      </c>
      <c r="M65" s="58">
        <v>30970386000</v>
      </c>
      <c r="N65" s="58">
        <v>593532667000</v>
      </c>
      <c r="O65" s="58">
        <v>197189420540</v>
      </c>
      <c r="P65" s="58">
        <f t="shared" si="5"/>
        <v>110872194939.5</v>
      </c>
      <c r="Q65" s="58">
        <v>0</v>
      </c>
      <c r="R65" s="58">
        <v>0</v>
      </c>
      <c r="S65" s="58">
        <v>85872194939.5</v>
      </c>
      <c r="T65" s="58">
        <v>0</v>
      </c>
      <c r="U65" s="58">
        <v>25000000000</v>
      </c>
      <c r="V65" s="58">
        <f t="shared" si="6"/>
        <v>1043382390481.5</v>
      </c>
      <c r="W65" s="58">
        <f t="shared" si="7"/>
        <v>652165553829.53003</v>
      </c>
      <c r="X65" s="58">
        <v>636333221936.53003</v>
      </c>
      <c r="Y65" s="58">
        <v>75000000</v>
      </c>
      <c r="Z65" s="58">
        <v>0</v>
      </c>
      <c r="AA65" s="58">
        <v>6663125000</v>
      </c>
      <c r="AB65" s="58">
        <v>2220000000</v>
      </c>
      <c r="AC65" s="58">
        <v>0</v>
      </c>
      <c r="AD65" s="58">
        <v>874206893</v>
      </c>
      <c r="AE65" s="58">
        <v>6000000000</v>
      </c>
      <c r="AF65" s="58">
        <f t="shared" si="8"/>
        <v>391216836651.96997</v>
      </c>
      <c r="AG65" s="58">
        <v>54956522295</v>
      </c>
      <c r="AH65" s="58">
        <v>154769193228.25</v>
      </c>
      <c r="AI65" s="58">
        <v>181491121128.72</v>
      </c>
      <c r="AJ65" s="58">
        <f t="shared" si="9"/>
        <v>11220000000</v>
      </c>
      <c r="AK65" s="58">
        <v>11220000000</v>
      </c>
      <c r="AL65" s="58">
        <v>0</v>
      </c>
      <c r="AM65" s="58">
        <v>0</v>
      </c>
      <c r="AN65" s="58">
        <v>0</v>
      </c>
      <c r="AO65" s="58">
        <v>0</v>
      </c>
      <c r="AP65" s="58">
        <v>0</v>
      </c>
      <c r="AQ65" s="58">
        <f t="shared" si="10"/>
        <v>11610000000</v>
      </c>
      <c r="AR65" s="58">
        <v>0</v>
      </c>
      <c r="AS65" s="58">
        <v>10510000000</v>
      </c>
      <c r="AT65" s="58">
        <v>100000000</v>
      </c>
      <c r="AU65" s="58">
        <v>1000000000</v>
      </c>
      <c r="AV65" s="59">
        <f t="shared" si="11"/>
        <v>390000000</v>
      </c>
      <c r="AW65" s="59">
        <f t="shared" si="20"/>
        <v>-390000000</v>
      </c>
      <c r="AX65" s="60">
        <f t="shared" si="13"/>
        <v>0</v>
      </c>
      <c r="AY65" s="61"/>
      <c r="AZ65" s="62">
        <v>1</v>
      </c>
      <c r="BA65" s="52">
        <v>1</v>
      </c>
      <c r="BB65" s="6"/>
      <c r="BC65" s="6"/>
      <c r="BD65" s="6"/>
      <c r="BE65" s="52">
        <v>1</v>
      </c>
      <c r="BG65" s="5" t="s">
        <v>96</v>
      </c>
      <c r="BH65" s="5" t="s">
        <v>124</v>
      </c>
      <c r="BJ65" s="6">
        <v>1</v>
      </c>
    </row>
    <row r="66" spans="1:62" x14ac:dyDescent="0.25">
      <c r="A66" s="53">
        <f t="shared" si="22"/>
        <v>54</v>
      </c>
      <c r="B66" s="53">
        <f t="shared" si="22"/>
        <v>31</v>
      </c>
      <c r="C66" s="54" t="s">
        <v>194</v>
      </c>
      <c r="D66" s="55" t="s">
        <v>94</v>
      </c>
      <c r="E66" s="56">
        <v>42486</v>
      </c>
      <c r="F66" s="57">
        <f t="shared" si="2"/>
        <v>699788640925.04004</v>
      </c>
      <c r="G66" s="58">
        <f t="shared" si="3"/>
        <v>65159344084.040001</v>
      </c>
      <c r="H66" s="58">
        <v>7702745446</v>
      </c>
      <c r="I66" s="58">
        <v>4372649614</v>
      </c>
      <c r="J66" s="58">
        <v>8642620749</v>
      </c>
      <c r="K66" s="58">
        <v>44441328275.040001</v>
      </c>
      <c r="L66" s="58">
        <f t="shared" si="4"/>
        <v>563629367731</v>
      </c>
      <c r="M66" s="58">
        <v>22895893731</v>
      </c>
      <c r="N66" s="58">
        <v>412805887000</v>
      </c>
      <c r="O66" s="58">
        <f>173112751000-42979964000-2205200000</f>
        <v>127927587000</v>
      </c>
      <c r="P66" s="58">
        <f t="shared" si="5"/>
        <v>70999929110</v>
      </c>
      <c r="Q66" s="58">
        <v>0</v>
      </c>
      <c r="R66" s="58">
        <v>0</v>
      </c>
      <c r="S66" s="58">
        <v>15314765110</v>
      </c>
      <c r="T66" s="58">
        <f>5000000000+42979964000+2205200000</f>
        <v>50185164000</v>
      </c>
      <c r="U66" s="58">
        <v>5500000000</v>
      </c>
      <c r="V66" s="58">
        <f t="shared" si="6"/>
        <v>789856899939</v>
      </c>
      <c r="W66" s="58">
        <f t="shared" si="7"/>
        <v>296016715417</v>
      </c>
      <c r="X66" s="58">
        <v>276569495417</v>
      </c>
      <c r="Y66" s="58">
        <v>0</v>
      </c>
      <c r="Z66" s="58">
        <v>0</v>
      </c>
      <c r="AA66" s="58">
        <v>7257000000</v>
      </c>
      <c r="AB66" s="58">
        <v>11340220000</v>
      </c>
      <c r="AC66" s="58">
        <v>0</v>
      </c>
      <c r="AD66" s="58">
        <v>349954815</v>
      </c>
      <c r="AE66" s="58">
        <v>500045185</v>
      </c>
      <c r="AF66" s="58">
        <f t="shared" si="8"/>
        <v>493840184522</v>
      </c>
      <c r="AG66" s="58">
        <v>63327094279</v>
      </c>
      <c r="AH66" s="58">
        <v>204065083427</v>
      </c>
      <c r="AI66" s="58">
        <v>226448006816</v>
      </c>
      <c r="AJ66" s="58">
        <f t="shared" si="9"/>
        <v>90968259013.960007</v>
      </c>
      <c r="AK66" s="58">
        <v>80435960087.960007</v>
      </c>
      <c r="AL66" s="58">
        <v>0</v>
      </c>
      <c r="AM66" s="58">
        <v>0</v>
      </c>
      <c r="AN66" s="58">
        <v>0</v>
      </c>
      <c r="AO66" s="58">
        <v>0</v>
      </c>
      <c r="AP66" s="58">
        <v>10532298926</v>
      </c>
      <c r="AQ66" s="58">
        <f t="shared" si="10"/>
        <v>900000000</v>
      </c>
      <c r="AR66" s="58">
        <v>0</v>
      </c>
      <c r="AS66" s="58">
        <v>900000000</v>
      </c>
      <c r="AT66" s="58">
        <v>0</v>
      </c>
      <c r="AU66" s="58">
        <v>0</v>
      </c>
      <c r="AV66" s="59">
        <f t="shared" si="11"/>
        <v>-90068259013.959961</v>
      </c>
      <c r="AW66" s="59">
        <f t="shared" si="20"/>
        <v>90068259013.960007</v>
      </c>
      <c r="AX66" s="60">
        <f t="shared" si="13"/>
        <v>0</v>
      </c>
      <c r="AY66" s="61"/>
      <c r="AZ66" s="62">
        <v>1</v>
      </c>
      <c r="BA66" s="6">
        <v>1</v>
      </c>
      <c r="BB66" s="6"/>
      <c r="BC66" s="6"/>
      <c r="BD66" s="6"/>
    </row>
    <row r="67" spans="1:62" ht="15" customHeight="1" x14ac:dyDescent="0.25">
      <c r="A67" s="53">
        <f t="shared" si="22"/>
        <v>55</v>
      </c>
      <c r="B67" s="53">
        <f t="shared" si="22"/>
        <v>32</v>
      </c>
      <c r="C67" s="54" t="s">
        <v>195</v>
      </c>
      <c r="D67" s="55" t="s">
        <v>94</v>
      </c>
      <c r="E67" s="56">
        <v>42473</v>
      </c>
      <c r="F67" s="57">
        <f t="shared" si="2"/>
        <v>673854594007</v>
      </c>
      <c r="G67" s="58">
        <f t="shared" si="3"/>
        <v>63898624189</v>
      </c>
      <c r="H67" s="58">
        <v>10658500000</v>
      </c>
      <c r="I67" s="58">
        <v>25601771484</v>
      </c>
      <c r="J67" s="58">
        <v>5400000000</v>
      </c>
      <c r="K67" s="58">
        <v>22238352705</v>
      </c>
      <c r="L67" s="58">
        <f t="shared" si="4"/>
        <v>584353924000</v>
      </c>
      <c r="M67" s="58">
        <v>16529744000</v>
      </c>
      <c r="N67" s="58">
        <v>418170500000</v>
      </c>
      <c r="O67" s="58">
        <v>149653680000</v>
      </c>
      <c r="P67" s="58">
        <f t="shared" si="5"/>
        <v>25602045818</v>
      </c>
      <c r="Q67" s="58">
        <v>0</v>
      </c>
      <c r="R67" s="58">
        <v>0</v>
      </c>
      <c r="S67" s="58">
        <v>25602045818</v>
      </c>
      <c r="T67" s="58">
        <v>0</v>
      </c>
      <c r="U67" s="58">
        <v>0</v>
      </c>
      <c r="V67" s="58">
        <f t="shared" si="6"/>
        <v>720036003766</v>
      </c>
      <c r="W67" s="58">
        <f t="shared" si="7"/>
        <v>350766655001</v>
      </c>
      <c r="X67" s="58">
        <v>333490921128</v>
      </c>
      <c r="Y67" s="58">
        <v>0</v>
      </c>
      <c r="Z67" s="58">
        <v>0</v>
      </c>
      <c r="AA67" s="58">
        <v>5190000000</v>
      </c>
      <c r="AB67" s="58">
        <v>10261750000</v>
      </c>
      <c r="AC67" s="58">
        <v>0</v>
      </c>
      <c r="AD67" s="58">
        <v>623983873</v>
      </c>
      <c r="AE67" s="58">
        <v>1200000000</v>
      </c>
      <c r="AF67" s="58">
        <f t="shared" si="8"/>
        <v>369269348765</v>
      </c>
      <c r="AG67" s="58">
        <v>46701803200</v>
      </c>
      <c r="AH67" s="58">
        <v>197231697412</v>
      </c>
      <c r="AI67" s="58">
        <v>125335848153</v>
      </c>
      <c r="AJ67" s="58">
        <f t="shared" si="9"/>
        <v>49481409759</v>
      </c>
      <c r="AK67" s="58">
        <v>48481409759</v>
      </c>
      <c r="AL67" s="58">
        <v>0</v>
      </c>
      <c r="AM67" s="58">
        <v>0</v>
      </c>
      <c r="AN67" s="58">
        <v>0</v>
      </c>
      <c r="AO67" s="58">
        <v>1000000000</v>
      </c>
      <c r="AP67" s="58">
        <v>0</v>
      </c>
      <c r="AQ67" s="58">
        <f t="shared" si="10"/>
        <v>3300000000</v>
      </c>
      <c r="AR67" s="58">
        <v>0</v>
      </c>
      <c r="AS67" s="58">
        <v>3300000000</v>
      </c>
      <c r="AT67" s="58">
        <v>0</v>
      </c>
      <c r="AU67" s="58">
        <v>0</v>
      </c>
      <c r="AV67" s="59">
        <f t="shared" si="11"/>
        <v>-46181409759</v>
      </c>
      <c r="AW67" s="59">
        <f t="shared" si="20"/>
        <v>46181409759</v>
      </c>
      <c r="AX67" s="60">
        <f t="shared" si="13"/>
        <v>0</v>
      </c>
      <c r="AY67" s="61"/>
      <c r="AZ67" s="62">
        <v>1</v>
      </c>
      <c r="BA67" s="52">
        <v>1</v>
      </c>
      <c r="BB67" s="6"/>
      <c r="BC67" s="6"/>
      <c r="BD67" s="6"/>
      <c r="BE67" s="6">
        <v>1</v>
      </c>
      <c r="BG67" s="5" t="s">
        <v>96</v>
      </c>
      <c r="BH67" s="5" t="s">
        <v>109</v>
      </c>
      <c r="BJ67" s="6">
        <v>1</v>
      </c>
    </row>
    <row r="68" spans="1:62" ht="15" customHeight="1" x14ac:dyDescent="0.25">
      <c r="A68" s="53">
        <f t="shared" si="22"/>
        <v>56</v>
      </c>
      <c r="B68" s="53">
        <f t="shared" si="22"/>
        <v>33</v>
      </c>
      <c r="C68" s="54" t="s">
        <v>196</v>
      </c>
      <c r="D68" s="55" t="s">
        <v>94</v>
      </c>
      <c r="E68" s="56">
        <v>42394</v>
      </c>
      <c r="F68" s="57">
        <f t="shared" si="2"/>
        <v>715614780080</v>
      </c>
      <c r="G68" s="58">
        <f t="shared" si="3"/>
        <v>86115554000</v>
      </c>
      <c r="H68" s="58">
        <v>18177000000</v>
      </c>
      <c r="I68" s="58">
        <v>4690778000</v>
      </c>
      <c r="J68" s="58">
        <v>10882000000</v>
      </c>
      <c r="K68" s="58">
        <v>52365776000</v>
      </c>
      <c r="L68" s="58">
        <f t="shared" si="4"/>
        <v>531797698080</v>
      </c>
      <c r="M68" s="58">
        <v>18694721000</v>
      </c>
      <c r="N68" s="58">
        <v>413508880000</v>
      </c>
      <c r="O68" s="58">
        <v>99594097080</v>
      </c>
      <c r="P68" s="58">
        <f t="shared" si="5"/>
        <v>97701528000</v>
      </c>
      <c r="Q68" s="58">
        <v>5000000000</v>
      </c>
      <c r="R68" s="58">
        <v>0</v>
      </c>
      <c r="S68" s="58">
        <v>26500000000</v>
      </c>
      <c r="T68" s="58">
        <v>66201528000</v>
      </c>
      <c r="U68" s="58">
        <v>0</v>
      </c>
      <c r="V68" s="58">
        <f t="shared" si="6"/>
        <v>765789742598</v>
      </c>
      <c r="W68" s="58">
        <f t="shared" si="7"/>
        <v>348860110500</v>
      </c>
      <c r="X68" s="58">
        <v>337906514000</v>
      </c>
      <c r="Y68" s="58">
        <v>0</v>
      </c>
      <c r="Z68" s="58">
        <v>0</v>
      </c>
      <c r="AA68" s="58">
        <v>9845000000</v>
      </c>
      <c r="AB68" s="58">
        <v>0</v>
      </c>
      <c r="AC68" s="58">
        <v>0</v>
      </c>
      <c r="AD68" s="58">
        <v>908596500</v>
      </c>
      <c r="AE68" s="58">
        <v>200000000</v>
      </c>
      <c r="AF68" s="58">
        <f t="shared" si="8"/>
        <v>416929632098</v>
      </c>
      <c r="AG68" s="58">
        <v>12197611500</v>
      </c>
      <c r="AH68" s="58">
        <v>205825882311</v>
      </c>
      <c r="AI68" s="58">
        <v>198906138287</v>
      </c>
      <c r="AJ68" s="58">
        <f t="shared" si="9"/>
        <v>59963578518</v>
      </c>
      <c r="AK68" s="58">
        <v>59963578518</v>
      </c>
      <c r="AL68" s="58">
        <v>0</v>
      </c>
      <c r="AM68" s="58">
        <v>0</v>
      </c>
      <c r="AN68" s="58">
        <v>0</v>
      </c>
      <c r="AO68" s="58">
        <v>0</v>
      </c>
      <c r="AP68" s="58">
        <v>0</v>
      </c>
      <c r="AQ68" s="58">
        <f t="shared" si="10"/>
        <v>9000000000</v>
      </c>
      <c r="AR68" s="58">
        <v>0</v>
      </c>
      <c r="AS68" s="58">
        <v>9000000000</v>
      </c>
      <c r="AT68" s="58">
        <v>0</v>
      </c>
      <c r="AU68" s="58">
        <v>0</v>
      </c>
      <c r="AV68" s="59">
        <f t="shared" si="11"/>
        <v>-50174962518</v>
      </c>
      <c r="AW68" s="59">
        <f t="shared" si="20"/>
        <v>50963578518</v>
      </c>
      <c r="AX68" s="60">
        <f t="shared" si="13"/>
        <v>788616000</v>
      </c>
      <c r="AY68" s="61"/>
      <c r="AZ68" s="62">
        <v>1</v>
      </c>
      <c r="BA68" s="52">
        <v>1</v>
      </c>
      <c r="BB68" s="6"/>
      <c r="BC68" s="6"/>
      <c r="BD68" s="6"/>
      <c r="BE68" s="6">
        <v>1</v>
      </c>
      <c r="BG68" s="5" t="s">
        <v>96</v>
      </c>
      <c r="BH68" s="5" t="s">
        <v>106</v>
      </c>
      <c r="BI68" s="5" t="s">
        <v>197</v>
      </c>
      <c r="BJ68" s="6">
        <v>1</v>
      </c>
    </row>
    <row r="69" spans="1:62" s="74" customFormat="1" ht="15" customHeight="1" x14ac:dyDescent="0.25">
      <c r="A69" s="75" t="s">
        <v>145</v>
      </c>
      <c r="B69" s="75" t="s">
        <v>145</v>
      </c>
      <c r="C69" s="76" t="s">
        <v>146</v>
      </c>
      <c r="D69" s="77"/>
      <c r="E69" s="77"/>
      <c r="F69" s="78">
        <f>SUM(F36:F60)</f>
        <v>31010119076081.738</v>
      </c>
      <c r="G69" s="78">
        <f t="shared" ref="G69:AZ69" si="23">SUM(G36:G60)</f>
        <v>2213641420935.04</v>
      </c>
      <c r="H69" s="78">
        <f t="shared" si="23"/>
        <v>962141337851.43994</v>
      </c>
      <c r="I69" s="78">
        <f t="shared" si="23"/>
        <v>376289097652</v>
      </c>
      <c r="J69" s="78">
        <f t="shared" si="23"/>
        <v>165008228064.79999</v>
      </c>
      <c r="K69" s="78">
        <f t="shared" si="23"/>
        <v>710202757366.80005</v>
      </c>
      <c r="L69" s="78">
        <f t="shared" si="23"/>
        <v>21423813731246</v>
      </c>
      <c r="M69" s="78">
        <f t="shared" si="23"/>
        <v>988332193446</v>
      </c>
      <c r="N69" s="78">
        <f t="shared" si="23"/>
        <v>16643309779000</v>
      </c>
      <c r="O69" s="78">
        <f t="shared" si="23"/>
        <v>3792171758800</v>
      </c>
      <c r="P69" s="78">
        <f t="shared" si="23"/>
        <v>7372663923900.7002</v>
      </c>
      <c r="Q69" s="78">
        <f t="shared" si="23"/>
        <v>30293284850</v>
      </c>
      <c r="R69" s="78">
        <f t="shared" si="23"/>
        <v>0</v>
      </c>
      <c r="S69" s="78">
        <f t="shared" si="23"/>
        <v>1171505416805.7</v>
      </c>
      <c r="T69" s="78">
        <f t="shared" si="23"/>
        <v>3258134635770</v>
      </c>
      <c r="U69" s="78">
        <f t="shared" si="23"/>
        <v>2912730586475</v>
      </c>
      <c r="V69" s="78">
        <f t="shared" si="23"/>
        <v>31725182087966.457</v>
      </c>
      <c r="W69" s="78">
        <f t="shared" si="23"/>
        <v>18738042375558.602</v>
      </c>
      <c r="X69" s="78">
        <f t="shared" si="23"/>
        <v>14033672231800.498</v>
      </c>
      <c r="Y69" s="78">
        <f t="shared" si="23"/>
        <v>632079917</v>
      </c>
      <c r="Z69" s="78">
        <f t="shared" si="23"/>
        <v>2000000000</v>
      </c>
      <c r="AA69" s="78">
        <f t="shared" si="23"/>
        <v>231174651470.25</v>
      </c>
      <c r="AB69" s="78">
        <f t="shared" si="23"/>
        <v>85929167372</v>
      </c>
      <c r="AC69" s="78">
        <f t="shared" si="23"/>
        <v>316727263061.59998</v>
      </c>
      <c r="AD69" s="78">
        <f t="shared" si="23"/>
        <v>4015443491518.25</v>
      </c>
      <c r="AE69" s="78">
        <f t="shared" si="23"/>
        <v>52463490419</v>
      </c>
      <c r="AF69" s="78">
        <f t="shared" si="23"/>
        <v>12987139712407.859</v>
      </c>
      <c r="AG69" s="78">
        <f t="shared" si="23"/>
        <v>1264742514135</v>
      </c>
      <c r="AH69" s="78">
        <f t="shared" si="23"/>
        <v>5468767557336.6992</v>
      </c>
      <c r="AI69" s="78">
        <f t="shared" si="23"/>
        <v>6253629640936.1602</v>
      </c>
      <c r="AJ69" s="78">
        <f t="shared" si="23"/>
        <v>1047777485526.79</v>
      </c>
      <c r="AK69" s="78">
        <f t="shared" si="23"/>
        <v>962705896065.98999</v>
      </c>
      <c r="AL69" s="78">
        <f t="shared" si="23"/>
        <v>0</v>
      </c>
      <c r="AM69" s="78">
        <f t="shared" si="23"/>
        <v>0</v>
      </c>
      <c r="AN69" s="78">
        <f t="shared" si="23"/>
        <v>0</v>
      </c>
      <c r="AO69" s="78">
        <f t="shared" si="23"/>
        <v>81002081277.800003</v>
      </c>
      <c r="AP69" s="78">
        <f t="shared" si="23"/>
        <v>4069508183</v>
      </c>
      <c r="AQ69" s="78">
        <f t="shared" si="23"/>
        <v>267938895617</v>
      </c>
      <c r="AR69" s="78">
        <f t="shared" si="23"/>
        <v>0</v>
      </c>
      <c r="AS69" s="78">
        <f t="shared" si="23"/>
        <v>69035637357</v>
      </c>
      <c r="AT69" s="78">
        <f t="shared" si="23"/>
        <v>195903258260</v>
      </c>
      <c r="AU69" s="78">
        <f t="shared" si="23"/>
        <v>3000000000</v>
      </c>
      <c r="AV69" s="78">
        <f t="shared" si="23"/>
        <v>-715063011884.72009</v>
      </c>
      <c r="AW69" s="78">
        <f t="shared" si="23"/>
        <v>779838589909.79004</v>
      </c>
      <c r="AX69" s="79">
        <f t="shared" si="23"/>
        <v>64775578025.07</v>
      </c>
      <c r="AY69" s="80">
        <f t="shared" si="23"/>
        <v>9</v>
      </c>
      <c r="AZ69" s="81">
        <f t="shared" si="23"/>
        <v>16</v>
      </c>
      <c r="BA69" s="64"/>
      <c r="BB69" s="64"/>
      <c r="BC69" s="64"/>
      <c r="BD69" s="64"/>
      <c r="BE69" s="64"/>
      <c r="BF69" s="64"/>
      <c r="BJ69" s="64"/>
    </row>
    <row r="70" spans="1:62" s="74" customFormat="1" ht="15" customHeight="1" x14ac:dyDescent="0.25">
      <c r="A70" s="75" t="s">
        <v>147</v>
      </c>
      <c r="B70" s="75" t="s">
        <v>147</v>
      </c>
      <c r="C70" s="76" t="s">
        <v>148</v>
      </c>
      <c r="D70" s="77"/>
      <c r="E70" s="77"/>
      <c r="F70" s="78">
        <f>SUM(F61:F68)</f>
        <v>10796755973322.539</v>
      </c>
      <c r="G70" s="78">
        <f t="shared" ref="G70:AZ70" si="24">SUM(G61:G68)</f>
        <v>2339420261094.04</v>
      </c>
      <c r="H70" s="78">
        <f t="shared" si="24"/>
        <v>1445574018814</v>
      </c>
      <c r="I70" s="78">
        <f t="shared" si="24"/>
        <v>318670262939</v>
      </c>
      <c r="J70" s="78">
        <f t="shared" si="24"/>
        <v>60847249258</v>
      </c>
      <c r="K70" s="78">
        <f t="shared" si="24"/>
        <v>514328730083.03998</v>
      </c>
      <c r="L70" s="78">
        <f t="shared" si="24"/>
        <v>6182988434459</v>
      </c>
      <c r="M70" s="78">
        <f t="shared" si="24"/>
        <v>366806050059</v>
      </c>
      <c r="N70" s="78">
        <f t="shared" si="24"/>
        <v>4940522243000</v>
      </c>
      <c r="O70" s="78">
        <f t="shared" si="24"/>
        <v>875660141400</v>
      </c>
      <c r="P70" s="78">
        <f t="shared" si="24"/>
        <v>2274347277769.5</v>
      </c>
      <c r="Q70" s="78">
        <f t="shared" si="24"/>
        <v>5000000000</v>
      </c>
      <c r="R70" s="78">
        <f t="shared" si="24"/>
        <v>0</v>
      </c>
      <c r="S70" s="78">
        <f t="shared" si="24"/>
        <v>1260483619869.5</v>
      </c>
      <c r="T70" s="78">
        <f t="shared" si="24"/>
        <v>859903774000</v>
      </c>
      <c r="U70" s="78">
        <f t="shared" si="24"/>
        <v>148959883900</v>
      </c>
      <c r="V70" s="78">
        <f t="shared" si="24"/>
        <v>11263750506407.4</v>
      </c>
      <c r="W70" s="78">
        <f t="shared" si="24"/>
        <v>5275085500316.0098</v>
      </c>
      <c r="X70" s="78">
        <f t="shared" si="24"/>
        <v>5004195109038.0098</v>
      </c>
      <c r="Y70" s="78">
        <f t="shared" si="24"/>
        <v>75000000</v>
      </c>
      <c r="Z70" s="78">
        <f t="shared" si="24"/>
        <v>263734200</v>
      </c>
      <c r="AA70" s="78">
        <f t="shared" si="24"/>
        <v>104918099490</v>
      </c>
      <c r="AB70" s="78">
        <f t="shared" si="24"/>
        <v>41923320000</v>
      </c>
      <c r="AC70" s="78">
        <f t="shared" si="24"/>
        <v>0</v>
      </c>
      <c r="AD70" s="78">
        <f t="shared" si="24"/>
        <v>105810192403</v>
      </c>
      <c r="AE70" s="78">
        <f t="shared" si="24"/>
        <v>17900045185</v>
      </c>
      <c r="AF70" s="78">
        <f t="shared" si="24"/>
        <v>5988665006091.3896</v>
      </c>
      <c r="AG70" s="78">
        <f t="shared" si="24"/>
        <v>925921479583</v>
      </c>
      <c r="AH70" s="78">
        <f t="shared" si="24"/>
        <v>2622906923121.6699</v>
      </c>
      <c r="AI70" s="78">
        <f t="shared" si="24"/>
        <v>2439836603386.7197</v>
      </c>
      <c r="AJ70" s="78">
        <f t="shared" si="24"/>
        <v>509660214786.86005</v>
      </c>
      <c r="AK70" s="78">
        <f t="shared" si="24"/>
        <v>498127915860.86005</v>
      </c>
      <c r="AL70" s="78">
        <f t="shared" si="24"/>
        <v>0</v>
      </c>
      <c r="AM70" s="78">
        <f t="shared" si="24"/>
        <v>0</v>
      </c>
      <c r="AN70" s="78">
        <f t="shared" si="24"/>
        <v>0</v>
      </c>
      <c r="AO70" s="78">
        <f t="shared" si="24"/>
        <v>1000000000</v>
      </c>
      <c r="AP70" s="78">
        <f t="shared" si="24"/>
        <v>10532298926</v>
      </c>
      <c r="AQ70" s="78">
        <f t="shared" si="24"/>
        <v>38277105821</v>
      </c>
      <c r="AR70" s="78">
        <f t="shared" si="24"/>
        <v>0</v>
      </c>
      <c r="AS70" s="78">
        <f t="shared" si="24"/>
        <v>36146238906</v>
      </c>
      <c r="AT70" s="78">
        <f t="shared" si="24"/>
        <v>1130866915</v>
      </c>
      <c r="AU70" s="78">
        <f t="shared" si="24"/>
        <v>1000000000</v>
      </c>
      <c r="AV70" s="78">
        <f t="shared" si="24"/>
        <v>-466994533084.85999</v>
      </c>
      <c r="AW70" s="78">
        <f t="shared" si="24"/>
        <v>471383108965.86005</v>
      </c>
      <c r="AX70" s="79">
        <f t="shared" si="24"/>
        <v>4388575881</v>
      </c>
      <c r="AY70" s="80">
        <f t="shared" si="24"/>
        <v>2</v>
      </c>
      <c r="AZ70" s="81">
        <f t="shared" si="24"/>
        <v>6</v>
      </c>
      <c r="BA70" s="64"/>
      <c r="BB70" s="64"/>
      <c r="BC70" s="64"/>
      <c r="BD70" s="64"/>
      <c r="BE70" s="64"/>
      <c r="BF70" s="64"/>
      <c r="BJ70" s="64"/>
    </row>
    <row r="71" spans="1:62" s="74" customFormat="1" ht="15" customHeight="1" x14ac:dyDescent="0.25">
      <c r="A71" s="75" t="s">
        <v>149</v>
      </c>
      <c r="B71" s="75" t="s">
        <v>149</v>
      </c>
      <c r="C71" s="76" t="s">
        <v>198</v>
      </c>
      <c r="D71" s="77"/>
      <c r="E71" s="77"/>
      <c r="F71" s="78">
        <f t="shared" ref="F71:AZ71" si="25">F69+F70</f>
        <v>41806875049404.281</v>
      </c>
      <c r="G71" s="78">
        <f t="shared" si="25"/>
        <v>4553061682029.0801</v>
      </c>
      <c r="H71" s="78">
        <f t="shared" si="25"/>
        <v>2407715356665.4399</v>
      </c>
      <c r="I71" s="78">
        <f t="shared" si="25"/>
        <v>694959360591</v>
      </c>
      <c r="J71" s="78">
        <f t="shared" si="25"/>
        <v>225855477322.79999</v>
      </c>
      <c r="K71" s="78">
        <f t="shared" si="25"/>
        <v>1224531487449.8401</v>
      </c>
      <c r="L71" s="78">
        <f t="shared" si="25"/>
        <v>27606802165705</v>
      </c>
      <c r="M71" s="78">
        <f t="shared" si="25"/>
        <v>1355138243505</v>
      </c>
      <c r="N71" s="78">
        <f t="shared" si="25"/>
        <v>21583832022000</v>
      </c>
      <c r="O71" s="78">
        <f t="shared" si="25"/>
        <v>4667831900200</v>
      </c>
      <c r="P71" s="78">
        <f t="shared" si="25"/>
        <v>9647011201670.1992</v>
      </c>
      <c r="Q71" s="78">
        <f t="shared" si="25"/>
        <v>35293284850</v>
      </c>
      <c r="R71" s="78">
        <f t="shared" si="25"/>
        <v>0</v>
      </c>
      <c r="S71" s="78">
        <f t="shared" si="25"/>
        <v>2431989036675.2002</v>
      </c>
      <c r="T71" s="78">
        <f t="shared" si="25"/>
        <v>4118038409770</v>
      </c>
      <c r="U71" s="78">
        <f t="shared" si="25"/>
        <v>3061690470375</v>
      </c>
      <c r="V71" s="78">
        <f t="shared" si="25"/>
        <v>42988932594373.859</v>
      </c>
      <c r="W71" s="78">
        <f t="shared" si="25"/>
        <v>24013127875874.609</v>
      </c>
      <c r="X71" s="78">
        <f t="shared" si="25"/>
        <v>19037867340838.508</v>
      </c>
      <c r="Y71" s="78">
        <f t="shared" si="25"/>
        <v>707079917</v>
      </c>
      <c r="Z71" s="78">
        <f t="shared" si="25"/>
        <v>2263734200</v>
      </c>
      <c r="AA71" s="78">
        <f t="shared" si="25"/>
        <v>336092750960.25</v>
      </c>
      <c r="AB71" s="78">
        <f t="shared" si="25"/>
        <v>127852487372</v>
      </c>
      <c r="AC71" s="78">
        <f t="shared" si="25"/>
        <v>316727263061.59998</v>
      </c>
      <c r="AD71" s="78">
        <f t="shared" si="25"/>
        <v>4121253683921.25</v>
      </c>
      <c r="AE71" s="78">
        <f t="shared" si="25"/>
        <v>70363535604</v>
      </c>
      <c r="AF71" s="78">
        <f t="shared" si="25"/>
        <v>18975804718499.25</v>
      </c>
      <c r="AG71" s="78">
        <f t="shared" si="25"/>
        <v>2190663993718</v>
      </c>
      <c r="AH71" s="78">
        <f t="shared" si="25"/>
        <v>8091674480458.3691</v>
      </c>
      <c r="AI71" s="78">
        <f t="shared" si="25"/>
        <v>8693466244322.8799</v>
      </c>
      <c r="AJ71" s="78">
        <f t="shared" si="25"/>
        <v>1557437700313.6501</v>
      </c>
      <c r="AK71" s="78">
        <f t="shared" si="25"/>
        <v>1460833811926.8501</v>
      </c>
      <c r="AL71" s="78">
        <f t="shared" si="25"/>
        <v>0</v>
      </c>
      <c r="AM71" s="78">
        <f t="shared" si="25"/>
        <v>0</v>
      </c>
      <c r="AN71" s="78">
        <f t="shared" si="25"/>
        <v>0</v>
      </c>
      <c r="AO71" s="78">
        <f t="shared" si="25"/>
        <v>82002081277.800003</v>
      </c>
      <c r="AP71" s="78">
        <f t="shared" si="25"/>
        <v>14601807109</v>
      </c>
      <c r="AQ71" s="78">
        <f t="shared" si="25"/>
        <v>306216001438</v>
      </c>
      <c r="AR71" s="78">
        <f t="shared" si="25"/>
        <v>0</v>
      </c>
      <c r="AS71" s="78">
        <f t="shared" si="25"/>
        <v>105181876263</v>
      </c>
      <c r="AT71" s="78">
        <f t="shared" si="25"/>
        <v>197034125175</v>
      </c>
      <c r="AU71" s="78">
        <f t="shared" si="25"/>
        <v>4000000000</v>
      </c>
      <c r="AV71" s="78">
        <f t="shared" si="25"/>
        <v>-1182057544969.5801</v>
      </c>
      <c r="AW71" s="78">
        <f t="shared" si="25"/>
        <v>1251221698875.6501</v>
      </c>
      <c r="AX71" s="79">
        <f t="shared" si="25"/>
        <v>69164153906.070007</v>
      </c>
      <c r="AY71" s="80">
        <f t="shared" si="25"/>
        <v>11</v>
      </c>
      <c r="AZ71" s="81">
        <f t="shared" si="25"/>
        <v>22</v>
      </c>
      <c r="BA71" s="64"/>
      <c r="BB71" s="64"/>
      <c r="BC71" s="64"/>
      <c r="BD71" s="64"/>
      <c r="BE71" s="64"/>
      <c r="BF71" s="64"/>
      <c r="BJ71" s="64"/>
    </row>
    <row r="72" spans="1:62" s="74" customFormat="1" ht="15" customHeight="1" x14ac:dyDescent="0.25">
      <c r="A72" s="75" t="s">
        <v>151</v>
      </c>
      <c r="B72" s="75" t="s">
        <v>151</v>
      </c>
      <c r="C72" s="76" t="s">
        <v>199</v>
      </c>
      <c r="D72" s="77"/>
      <c r="E72" s="77"/>
      <c r="F72" s="78">
        <f t="shared" ref="F72:AZ72" si="26">F71+F35</f>
        <v>51780863821573.281</v>
      </c>
      <c r="G72" s="78">
        <f t="shared" si="26"/>
        <v>9183529829659.0801</v>
      </c>
      <c r="H72" s="78">
        <f t="shared" si="26"/>
        <v>6576330648605.4395</v>
      </c>
      <c r="I72" s="78">
        <f t="shared" si="26"/>
        <v>726923969241</v>
      </c>
      <c r="J72" s="78">
        <f t="shared" si="26"/>
        <v>487469149797.79999</v>
      </c>
      <c r="K72" s="78">
        <f t="shared" si="26"/>
        <v>1392806062014.8401</v>
      </c>
      <c r="L72" s="78">
        <f t="shared" si="26"/>
        <v>29879547930605</v>
      </c>
      <c r="M72" s="78">
        <f t="shared" si="26"/>
        <v>1871055845405</v>
      </c>
      <c r="N72" s="78">
        <f t="shared" si="26"/>
        <v>23188337695000</v>
      </c>
      <c r="O72" s="78">
        <f t="shared" si="26"/>
        <v>4820154390200</v>
      </c>
      <c r="P72" s="78">
        <f t="shared" si="26"/>
        <v>12717786061309.199</v>
      </c>
      <c r="Q72" s="78">
        <f t="shared" si="26"/>
        <v>69441525489</v>
      </c>
      <c r="R72" s="78">
        <f t="shared" si="26"/>
        <v>0</v>
      </c>
      <c r="S72" s="78">
        <f t="shared" si="26"/>
        <v>2431989036675.2002</v>
      </c>
      <c r="T72" s="78">
        <f t="shared" si="26"/>
        <v>7154665028770</v>
      </c>
      <c r="U72" s="78">
        <f t="shared" si="26"/>
        <v>3061690470375</v>
      </c>
      <c r="V72" s="78">
        <f t="shared" si="26"/>
        <v>52939777039903.859</v>
      </c>
      <c r="W72" s="78">
        <f t="shared" si="26"/>
        <v>31072617201191.609</v>
      </c>
      <c r="X72" s="78">
        <f t="shared" si="26"/>
        <v>20409600700903.508</v>
      </c>
      <c r="Y72" s="78">
        <f t="shared" si="26"/>
        <v>707079917</v>
      </c>
      <c r="Z72" s="78">
        <f t="shared" si="26"/>
        <v>2263734200</v>
      </c>
      <c r="AA72" s="78">
        <f t="shared" si="26"/>
        <v>3358908750960.25</v>
      </c>
      <c r="AB72" s="78">
        <f t="shared" si="26"/>
        <v>127852487372</v>
      </c>
      <c r="AC72" s="78">
        <f t="shared" si="26"/>
        <v>2795357318656.6001</v>
      </c>
      <c r="AD72" s="78">
        <f t="shared" si="26"/>
        <v>4300063593578.25</v>
      </c>
      <c r="AE72" s="78">
        <f t="shared" si="26"/>
        <v>77863535604</v>
      </c>
      <c r="AF72" s="78">
        <f t="shared" si="26"/>
        <v>21867159838712.25</v>
      </c>
      <c r="AG72" s="78">
        <f t="shared" si="26"/>
        <v>2366196057218</v>
      </c>
      <c r="AH72" s="78">
        <f t="shared" si="26"/>
        <v>9564200356961.3691</v>
      </c>
      <c r="AI72" s="78">
        <f t="shared" si="26"/>
        <v>9936763424532.8789</v>
      </c>
      <c r="AJ72" s="78">
        <f t="shared" si="26"/>
        <v>1558561654313.6501</v>
      </c>
      <c r="AK72" s="78">
        <f t="shared" si="26"/>
        <v>1461957765926.8501</v>
      </c>
      <c r="AL72" s="78">
        <f t="shared" si="26"/>
        <v>0</v>
      </c>
      <c r="AM72" s="78">
        <f t="shared" si="26"/>
        <v>0</v>
      </c>
      <c r="AN72" s="78">
        <f t="shared" si="26"/>
        <v>0</v>
      </c>
      <c r="AO72" s="78">
        <f t="shared" si="26"/>
        <v>82002081277.800003</v>
      </c>
      <c r="AP72" s="78">
        <f t="shared" si="26"/>
        <v>14601807109</v>
      </c>
      <c r="AQ72" s="78">
        <f t="shared" si="26"/>
        <v>330484282077</v>
      </c>
      <c r="AR72" s="78">
        <f t="shared" si="26"/>
        <v>0</v>
      </c>
      <c r="AS72" s="78">
        <f t="shared" si="26"/>
        <v>129450156902</v>
      </c>
      <c r="AT72" s="78">
        <f t="shared" si="26"/>
        <v>197034125175</v>
      </c>
      <c r="AU72" s="78">
        <f t="shared" si="26"/>
        <v>4000000000</v>
      </c>
      <c r="AV72" s="78">
        <f t="shared" si="26"/>
        <v>-1158913218330.5801</v>
      </c>
      <c r="AW72" s="78">
        <f t="shared" si="26"/>
        <v>1228077372236.6501</v>
      </c>
      <c r="AX72" s="79">
        <f t="shared" si="26"/>
        <v>69164153906.070007</v>
      </c>
      <c r="AY72" s="80">
        <f t="shared" si="26"/>
        <v>11</v>
      </c>
      <c r="AZ72" s="81">
        <f t="shared" si="26"/>
        <v>23</v>
      </c>
      <c r="BA72" s="64"/>
      <c r="BB72" s="64"/>
      <c r="BC72" s="64"/>
      <c r="BD72" s="64"/>
      <c r="BE72" s="64"/>
      <c r="BF72" s="64"/>
      <c r="BJ72" s="64"/>
    </row>
    <row r="73" spans="1:62" ht="15" customHeight="1" x14ac:dyDescent="0.25">
      <c r="A73" s="42" t="s">
        <v>200</v>
      </c>
      <c r="B73" s="42" t="s">
        <v>200</v>
      </c>
      <c r="C73" s="43" t="s">
        <v>201</v>
      </c>
      <c r="D73" s="44" t="s">
        <v>121</v>
      </c>
      <c r="E73" s="45">
        <v>42361</v>
      </c>
      <c r="F73" s="82">
        <f t="shared" si="2"/>
        <v>4595703758691</v>
      </c>
      <c r="G73" s="47">
        <f t="shared" si="3"/>
        <v>1894690226000</v>
      </c>
      <c r="H73" s="47">
        <v>1427515224000</v>
      </c>
      <c r="I73" s="47">
        <v>16734498000</v>
      </c>
      <c r="J73" s="47">
        <v>87920007000</v>
      </c>
      <c r="K73" s="47">
        <v>362520497000</v>
      </c>
      <c r="L73" s="47">
        <f t="shared" si="4"/>
        <v>2649114355300</v>
      </c>
      <c r="M73" s="47">
        <v>174708171300</v>
      </c>
      <c r="N73" s="47">
        <v>1261915864000</v>
      </c>
      <c r="O73" s="47">
        <v>1212490320000</v>
      </c>
      <c r="P73" s="47">
        <f t="shared" si="5"/>
        <v>51899177391</v>
      </c>
      <c r="Q73" s="47">
        <v>10045891391</v>
      </c>
      <c r="R73" s="47">
        <v>0</v>
      </c>
      <c r="S73" s="47">
        <v>0</v>
      </c>
      <c r="T73" s="47">
        <v>41853286000</v>
      </c>
      <c r="U73" s="47">
        <v>0</v>
      </c>
      <c r="V73" s="47">
        <f t="shared" si="6"/>
        <v>4774203758691</v>
      </c>
      <c r="W73" s="47">
        <f t="shared" si="7"/>
        <v>2661076523300</v>
      </c>
      <c r="X73" s="47">
        <v>741678407550</v>
      </c>
      <c r="Y73" s="47">
        <v>0</v>
      </c>
      <c r="Z73" s="47">
        <v>0</v>
      </c>
      <c r="AA73" s="47">
        <v>1087322800000</v>
      </c>
      <c r="AB73" s="47">
        <v>0</v>
      </c>
      <c r="AC73" s="47">
        <v>664893368000</v>
      </c>
      <c r="AD73" s="47">
        <v>150731947750</v>
      </c>
      <c r="AE73" s="47">
        <v>16450000000</v>
      </c>
      <c r="AF73" s="47">
        <f t="shared" si="8"/>
        <v>2113127235391</v>
      </c>
      <c r="AG73" s="47">
        <v>14954450915</v>
      </c>
      <c r="AH73" s="47">
        <v>934074100387</v>
      </c>
      <c r="AI73" s="47">
        <v>1164098684089</v>
      </c>
      <c r="AJ73" s="47">
        <f t="shared" si="9"/>
        <v>228500000000</v>
      </c>
      <c r="AK73" s="47">
        <v>228500000000</v>
      </c>
      <c r="AL73" s="47">
        <v>0</v>
      </c>
      <c r="AM73" s="47">
        <v>0</v>
      </c>
      <c r="AN73" s="47">
        <v>0</v>
      </c>
      <c r="AO73" s="47">
        <v>0</v>
      </c>
      <c r="AP73" s="47">
        <v>0</v>
      </c>
      <c r="AQ73" s="47">
        <f t="shared" si="10"/>
        <v>50000000000</v>
      </c>
      <c r="AR73" s="47">
        <v>0</v>
      </c>
      <c r="AS73" s="47">
        <v>50000000000</v>
      </c>
      <c r="AT73" s="47">
        <v>0</v>
      </c>
      <c r="AU73" s="47">
        <v>0</v>
      </c>
      <c r="AV73" s="48">
        <f t="shared" si="11"/>
        <v>-178500000000</v>
      </c>
      <c r="AW73" s="48">
        <f t="shared" si="20"/>
        <v>178500000000</v>
      </c>
      <c r="AX73" s="49">
        <f t="shared" ref="AX73:AX136" si="27">AW73+AV73</f>
        <v>0</v>
      </c>
      <c r="AY73" s="50">
        <v>1</v>
      </c>
      <c r="AZ73" s="51"/>
      <c r="BA73" s="6" t="s">
        <v>95</v>
      </c>
      <c r="BB73" s="52">
        <v>1</v>
      </c>
      <c r="BC73" s="6"/>
      <c r="BD73" s="6"/>
      <c r="BG73" s="5" t="s">
        <v>96</v>
      </c>
      <c r="BH73" s="5" t="s">
        <v>155</v>
      </c>
      <c r="BJ73" s="6">
        <v>1</v>
      </c>
    </row>
    <row r="74" spans="1:62" ht="15" customHeight="1" x14ac:dyDescent="0.25">
      <c r="A74" s="67">
        <f>A68+1</f>
        <v>57</v>
      </c>
      <c r="B74" s="67">
        <v>1</v>
      </c>
      <c r="C74" s="54" t="s">
        <v>202</v>
      </c>
      <c r="D74" s="55" t="s">
        <v>139</v>
      </c>
      <c r="E74" s="56">
        <v>42368</v>
      </c>
      <c r="F74" s="57">
        <f t="shared" si="2"/>
        <v>1425426082789</v>
      </c>
      <c r="G74" s="58">
        <f t="shared" si="3"/>
        <v>96035666660</v>
      </c>
      <c r="H74" s="58">
        <v>18527875569</v>
      </c>
      <c r="I74" s="58">
        <v>12496263283</v>
      </c>
      <c r="J74" s="58">
        <v>11653224200</v>
      </c>
      <c r="K74" s="58">
        <v>53358303608</v>
      </c>
      <c r="L74" s="58">
        <f t="shared" si="4"/>
        <v>998045334820</v>
      </c>
      <c r="M74" s="58">
        <v>19706049000</v>
      </c>
      <c r="N74" s="58">
        <v>828020573000</v>
      </c>
      <c r="O74" s="58">
        <v>150318712820</v>
      </c>
      <c r="P74" s="58">
        <f t="shared" si="5"/>
        <v>331345081309</v>
      </c>
      <c r="Q74" s="58">
        <v>100000000</v>
      </c>
      <c r="R74" s="58">
        <v>0</v>
      </c>
      <c r="S74" s="58">
        <v>45342303309</v>
      </c>
      <c r="T74" s="58">
        <v>230336331000</v>
      </c>
      <c r="U74" s="58">
        <v>55566447000</v>
      </c>
      <c r="V74" s="58">
        <f t="shared" si="6"/>
        <v>1534101090573</v>
      </c>
      <c r="W74" s="58">
        <f t="shared" si="7"/>
        <v>1034000626330</v>
      </c>
      <c r="X74" s="58">
        <v>870047053244.80005</v>
      </c>
      <c r="Y74" s="58">
        <v>0</v>
      </c>
      <c r="Z74" s="58">
        <v>0</v>
      </c>
      <c r="AA74" s="58">
        <v>8783500000</v>
      </c>
      <c r="AB74" s="58">
        <v>465550000</v>
      </c>
      <c r="AC74" s="58">
        <v>3528413885.1999998</v>
      </c>
      <c r="AD74" s="58">
        <v>147676109200</v>
      </c>
      <c r="AE74" s="58">
        <v>3500000000</v>
      </c>
      <c r="AF74" s="58">
        <f t="shared" si="8"/>
        <v>500100464243</v>
      </c>
      <c r="AG74" s="58">
        <v>39231366300</v>
      </c>
      <c r="AH74" s="58">
        <v>244878323366</v>
      </c>
      <c r="AI74" s="58">
        <v>215990774577</v>
      </c>
      <c r="AJ74" s="58">
        <f t="shared" si="9"/>
        <v>121655007784</v>
      </c>
      <c r="AK74" s="58">
        <v>121655007784</v>
      </c>
      <c r="AL74" s="58">
        <v>0</v>
      </c>
      <c r="AM74" s="58">
        <v>0</v>
      </c>
      <c r="AN74" s="58">
        <v>0</v>
      </c>
      <c r="AO74" s="58">
        <v>0</v>
      </c>
      <c r="AP74" s="58">
        <v>0</v>
      </c>
      <c r="AQ74" s="58">
        <f t="shared" si="10"/>
        <v>12980000000</v>
      </c>
      <c r="AR74" s="58">
        <v>0</v>
      </c>
      <c r="AS74" s="58">
        <v>12980000000</v>
      </c>
      <c r="AT74" s="58">
        <v>0</v>
      </c>
      <c r="AU74" s="58">
        <v>0</v>
      </c>
      <c r="AV74" s="59">
        <f t="shared" si="11"/>
        <v>-108675007784</v>
      </c>
      <c r="AW74" s="59">
        <f t="shared" si="20"/>
        <v>108675007784</v>
      </c>
      <c r="AX74" s="60">
        <f t="shared" si="27"/>
        <v>0</v>
      </c>
      <c r="AY74" s="61">
        <v>1</v>
      </c>
      <c r="AZ74" s="62"/>
      <c r="BA74" s="52">
        <v>1</v>
      </c>
      <c r="BB74" s="6"/>
      <c r="BC74" s="6"/>
      <c r="BD74" s="6"/>
      <c r="BE74" s="52">
        <v>1</v>
      </c>
      <c r="BG74" s="5" t="s">
        <v>96</v>
      </c>
      <c r="BH74" s="5" t="s">
        <v>128</v>
      </c>
      <c r="BJ74" s="6">
        <v>1</v>
      </c>
    </row>
    <row r="75" spans="1:62" ht="15" customHeight="1" x14ac:dyDescent="0.25">
      <c r="A75" s="53">
        <f t="shared" ref="A75:B90" si="28">A74+1</f>
        <v>58</v>
      </c>
      <c r="B75" s="53">
        <f t="shared" si="28"/>
        <v>2</v>
      </c>
      <c r="C75" s="54" t="s">
        <v>203</v>
      </c>
      <c r="D75" s="55" t="s">
        <v>126</v>
      </c>
      <c r="E75" s="56">
        <v>42369</v>
      </c>
      <c r="F75" s="57">
        <f t="shared" si="2"/>
        <v>919928727087</v>
      </c>
      <c r="G75" s="58">
        <f t="shared" si="3"/>
        <v>68772765327</v>
      </c>
      <c r="H75" s="58">
        <v>19259577916</v>
      </c>
      <c r="I75" s="58">
        <v>6027230000</v>
      </c>
      <c r="J75" s="58">
        <v>5144283411</v>
      </c>
      <c r="K75" s="58">
        <v>38341674000</v>
      </c>
      <c r="L75" s="58">
        <f t="shared" si="4"/>
        <v>672981749760</v>
      </c>
      <c r="M75" s="58">
        <v>22609499000</v>
      </c>
      <c r="N75" s="58">
        <v>507913222000</v>
      </c>
      <c r="O75" s="58">
        <v>142459028760</v>
      </c>
      <c r="P75" s="58">
        <f t="shared" si="5"/>
        <v>178174212000</v>
      </c>
      <c r="Q75" s="58">
        <v>4000000000</v>
      </c>
      <c r="R75" s="58">
        <v>0</v>
      </c>
      <c r="S75" s="58">
        <v>39244384000</v>
      </c>
      <c r="T75" s="58">
        <v>99572513000</v>
      </c>
      <c r="U75" s="58">
        <v>35357315000</v>
      </c>
      <c r="V75" s="58">
        <f t="shared" si="6"/>
        <v>942637782314</v>
      </c>
      <c r="W75" s="58">
        <f t="shared" si="7"/>
        <v>475960930976</v>
      </c>
      <c r="X75" s="58">
        <v>391446757722</v>
      </c>
      <c r="Y75" s="58">
        <v>0</v>
      </c>
      <c r="Z75" s="58">
        <v>0</v>
      </c>
      <c r="AA75" s="58">
        <v>6715489000</v>
      </c>
      <c r="AB75" s="58">
        <v>0</v>
      </c>
      <c r="AC75" s="58">
        <v>0</v>
      </c>
      <c r="AD75" s="58">
        <v>77098684254</v>
      </c>
      <c r="AE75" s="58">
        <v>700000000</v>
      </c>
      <c r="AF75" s="58">
        <f t="shared" si="8"/>
        <v>466676851338</v>
      </c>
      <c r="AG75" s="58">
        <v>973026500</v>
      </c>
      <c r="AH75" s="58">
        <v>186293952160</v>
      </c>
      <c r="AI75" s="58">
        <v>279409872678</v>
      </c>
      <c r="AJ75" s="58">
        <f t="shared" si="9"/>
        <v>26709055227</v>
      </c>
      <c r="AK75" s="58">
        <v>26709055227</v>
      </c>
      <c r="AL75" s="58">
        <v>0</v>
      </c>
      <c r="AM75" s="58">
        <v>0</v>
      </c>
      <c r="AN75" s="58">
        <v>0</v>
      </c>
      <c r="AO75" s="58">
        <v>0</v>
      </c>
      <c r="AP75" s="58">
        <v>0</v>
      </c>
      <c r="AQ75" s="58">
        <f t="shared" si="10"/>
        <v>4000000000</v>
      </c>
      <c r="AR75" s="58">
        <v>0</v>
      </c>
      <c r="AS75" s="58">
        <v>4000000000</v>
      </c>
      <c r="AT75" s="58">
        <v>0</v>
      </c>
      <c r="AU75" s="58">
        <v>0</v>
      </c>
      <c r="AV75" s="59">
        <f t="shared" si="11"/>
        <v>-22709055227</v>
      </c>
      <c r="AW75" s="59">
        <f t="shared" si="20"/>
        <v>22709055227</v>
      </c>
      <c r="AX75" s="60">
        <f t="shared" si="27"/>
        <v>0</v>
      </c>
      <c r="AY75" s="61">
        <v>1</v>
      </c>
      <c r="AZ75" s="62"/>
      <c r="BA75" s="52">
        <v>1</v>
      </c>
      <c r="BB75" s="6"/>
      <c r="BC75" s="6"/>
      <c r="BD75" s="6"/>
      <c r="BG75" s="5" t="s">
        <v>96</v>
      </c>
      <c r="BH75" s="5" t="s">
        <v>109</v>
      </c>
      <c r="BJ75" s="6">
        <v>1</v>
      </c>
    </row>
    <row r="76" spans="1:62" ht="15" customHeight="1" x14ac:dyDescent="0.25">
      <c r="A76" s="53">
        <f t="shared" si="28"/>
        <v>59</v>
      </c>
      <c r="B76" s="53">
        <f t="shared" si="28"/>
        <v>3</v>
      </c>
      <c r="C76" s="54" t="s">
        <v>204</v>
      </c>
      <c r="D76" s="55" t="s">
        <v>117</v>
      </c>
      <c r="E76" s="56">
        <v>42368</v>
      </c>
      <c r="F76" s="57">
        <f t="shared" si="2"/>
        <v>914993084198</v>
      </c>
      <c r="G76" s="58">
        <f t="shared" si="3"/>
        <v>52577220000</v>
      </c>
      <c r="H76" s="58">
        <v>3730000000</v>
      </c>
      <c r="I76" s="58">
        <v>9925300000</v>
      </c>
      <c r="J76" s="58">
        <v>19215000000</v>
      </c>
      <c r="K76" s="58">
        <v>19706920000</v>
      </c>
      <c r="L76" s="58">
        <f t="shared" si="4"/>
        <v>778843031220</v>
      </c>
      <c r="M76" s="58">
        <v>30030817000</v>
      </c>
      <c r="N76" s="58">
        <v>597919262000</v>
      </c>
      <c r="O76" s="58">
        <v>150892952220</v>
      </c>
      <c r="P76" s="58">
        <f t="shared" si="5"/>
        <v>83572832978</v>
      </c>
      <c r="Q76" s="58">
        <v>0</v>
      </c>
      <c r="R76" s="58">
        <v>0</v>
      </c>
      <c r="S76" s="58">
        <v>24922271138</v>
      </c>
      <c r="T76" s="58">
        <v>21413700000</v>
      </c>
      <c r="U76" s="58">
        <v>37236861840</v>
      </c>
      <c r="V76" s="58">
        <f t="shared" si="6"/>
        <v>1163997747707.6699</v>
      </c>
      <c r="W76" s="58">
        <f t="shared" si="7"/>
        <v>388903471152.67004</v>
      </c>
      <c r="X76" s="58">
        <v>268486703052.67001</v>
      </c>
      <c r="Y76" s="58">
        <v>0</v>
      </c>
      <c r="Z76" s="58">
        <v>0</v>
      </c>
      <c r="AA76" s="58">
        <v>19200084100</v>
      </c>
      <c r="AB76" s="58">
        <v>717600000</v>
      </c>
      <c r="AC76" s="58">
        <v>1365530000</v>
      </c>
      <c r="AD76" s="58">
        <v>97633554000</v>
      </c>
      <c r="AE76" s="58">
        <v>1500000000</v>
      </c>
      <c r="AF76" s="58">
        <f t="shared" si="8"/>
        <v>775094276555</v>
      </c>
      <c r="AG76" s="58">
        <v>121018730000</v>
      </c>
      <c r="AH76" s="58">
        <v>294604752927</v>
      </c>
      <c r="AI76" s="58">
        <v>359470793628</v>
      </c>
      <c r="AJ76" s="58">
        <f t="shared" si="9"/>
        <v>253004663509.67001</v>
      </c>
      <c r="AK76" s="58">
        <v>253004663509.67001</v>
      </c>
      <c r="AL76" s="58">
        <v>0</v>
      </c>
      <c r="AM76" s="58">
        <v>0</v>
      </c>
      <c r="AN76" s="58">
        <v>0</v>
      </c>
      <c r="AO76" s="58">
        <v>0</v>
      </c>
      <c r="AP76" s="58">
        <v>0</v>
      </c>
      <c r="AQ76" s="58">
        <f t="shared" si="10"/>
        <v>4000000000</v>
      </c>
      <c r="AR76" s="58">
        <v>0</v>
      </c>
      <c r="AS76" s="58">
        <v>4000000000</v>
      </c>
      <c r="AT76" s="58">
        <v>0</v>
      </c>
      <c r="AU76" s="58">
        <v>0</v>
      </c>
      <c r="AV76" s="59">
        <f t="shared" si="11"/>
        <v>-249004663509.66992</v>
      </c>
      <c r="AW76" s="59">
        <f t="shared" si="20"/>
        <v>249004663509.67001</v>
      </c>
      <c r="AX76" s="60">
        <f t="shared" si="27"/>
        <v>0</v>
      </c>
      <c r="AY76" s="61">
        <v>1</v>
      </c>
      <c r="AZ76" s="62"/>
      <c r="BA76" s="52">
        <v>1</v>
      </c>
      <c r="BB76" s="6"/>
      <c r="BC76" s="6"/>
      <c r="BD76" s="6"/>
      <c r="BE76" s="52">
        <v>1</v>
      </c>
      <c r="BF76" s="64" t="s">
        <v>114</v>
      </c>
      <c r="BG76" s="5" t="s">
        <v>96</v>
      </c>
      <c r="BH76" s="5" t="s">
        <v>106</v>
      </c>
      <c r="BJ76" s="6">
        <v>1</v>
      </c>
    </row>
    <row r="77" spans="1:62" ht="15" customHeight="1" x14ac:dyDescent="0.25">
      <c r="A77" s="53">
        <f t="shared" si="28"/>
        <v>60</v>
      </c>
      <c r="B77" s="53">
        <f t="shared" si="28"/>
        <v>4</v>
      </c>
      <c r="C77" s="54" t="s">
        <v>205</v>
      </c>
      <c r="D77" s="55" t="s">
        <v>126</v>
      </c>
      <c r="E77" s="56">
        <v>42369</v>
      </c>
      <c r="F77" s="57">
        <f t="shared" si="2"/>
        <v>1244855217546</v>
      </c>
      <c r="G77" s="58">
        <f t="shared" si="3"/>
        <v>72000000000</v>
      </c>
      <c r="H77" s="58">
        <v>16231062900</v>
      </c>
      <c r="I77" s="58">
        <v>6857272580</v>
      </c>
      <c r="J77" s="58">
        <v>3100000000</v>
      </c>
      <c r="K77" s="58">
        <v>45811664520</v>
      </c>
      <c r="L77" s="58">
        <f t="shared" si="4"/>
        <v>899168097394</v>
      </c>
      <c r="M77" s="58">
        <v>23228363394</v>
      </c>
      <c r="N77" s="58">
        <v>760431504000</v>
      </c>
      <c r="O77" s="58">
        <v>115508230000</v>
      </c>
      <c r="P77" s="58">
        <f t="shared" si="5"/>
        <v>273687120152</v>
      </c>
      <c r="Q77" s="58">
        <v>443338000</v>
      </c>
      <c r="R77" s="58">
        <v>0</v>
      </c>
      <c r="S77" s="58">
        <v>38289711152</v>
      </c>
      <c r="T77" s="58">
        <v>181673981000</v>
      </c>
      <c r="U77" s="58">
        <v>53280090000</v>
      </c>
      <c r="V77" s="58">
        <f t="shared" si="6"/>
        <v>1324824438971</v>
      </c>
      <c r="W77" s="58">
        <f t="shared" si="7"/>
        <v>816678019450</v>
      </c>
      <c r="X77" s="58">
        <v>717175969003</v>
      </c>
      <c r="Y77" s="58">
        <v>0</v>
      </c>
      <c r="Z77" s="58">
        <v>0</v>
      </c>
      <c r="AA77" s="58">
        <v>3010000000</v>
      </c>
      <c r="AB77" s="58">
        <v>680700000</v>
      </c>
      <c r="AC77" s="58">
        <v>3548833548</v>
      </c>
      <c r="AD77" s="58">
        <v>88462516899</v>
      </c>
      <c r="AE77" s="58">
        <v>3800000000</v>
      </c>
      <c r="AF77" s="58">
        <f t="shared" si="8"/>
        <v>508146419521</v>
      </c>
      <c r="AG77" s="58">
        <v>33307319750</v>
      </c>
      <c r="AH77" s="58">
        <v>206730216432</v>
      </c>
      <c r="AI77" s="58">
        <v>268108883339</v>
      </c>
      <c r="AJ77" s="58">
        <f t="shared" si="9"/>
        <v>82969221425</v>
      </c>
      <c r="AK77" s="58">
        <v>82969221425</v>
      </c>
      <c r="AL77" s="58">
        <v>0</v>
      </c>
      <c r="AM77" s="58">
        <v>0</v>
      </c>
      <c r="AN77" s="58">
        <v>0</v>
      </c>
      <c r="AO77" s="58">
        <v>0</v>
      </c>
      <c r="AP77" s="58">
        <v>0</v>
      </c>
      <c r="AQ77" s="58">
        <f t="shared" si="10"/>
        <v>3000000000</v>
      </c>
      <c r="AR77" s="58">
        <v>0</v>
      </c>
      <c r="AS77" s="58">
        <v>3000000000</v>
      </c>
      <c r="AT77" s="58">
        <v>0</v>
      </c>
      <c r="AU77" s="58">
        <v>0</v>
      </c>
      <c r="AV77" s="59">
        <f t="shared" si="11"/>
        <v>-79969221425</v>
      </c>
      <c r="AW77" s="59">
        <f t="shared" si="20"/>
        <v>79969221425</v>
      </c>
      <c r="AX77" s="60">
        <f t="shared" si="27"/>
        <v>0</v>
      </c>
      <c r="AY77" s="61">
        <v>1</v>
      </c>
      <c r="AZ77" s="62"/>
      <c r="BA77" s="52">
        <v>1</v>
      </c>
      <c r="BB77" s="6"/>
      <c r="BC77" s="6"/>
      <c r="BD77" s="6"/>
      <c r="BG77" s="5" t="s">
        <v>96</v>
      </c>
      <c r="BH77" s="5" t="s">
        <v>102</v>
      </c>
      <c r="BJ77" s="6">
        <v>1</v>
      </c>
    </row>
    <row r="78" spans="1:62" ht="15" customHeight="1" x14ac:dyDescent="0.25">
      <c r="A78" s="53">
        <f t="shared" si="28"/>
        <v>61</v>
      </c>
      <c r="B78" s="53">
        <f t="shared" si="28"/>
        <v>5</v>
      </c>
      <c r="C78" s="54" t="s">
        <v>206</v>
      </c>
      <c r="D78" s="55" t="s">
        <v>111</v>
      </c>
      <c r="E78" s="56">
        <v>42369</v>
      </c>
      <c r="F78" s="57">
        <f t="shared" si="2"/>
        <v>1322086926339</v>
      </c>
      <c r="G78" s="58">
        <f t="shared" si="3"/>
        <v>71294693445</v>
      </c>
      <c r="H78" s="58">
        <v>27585000000</v>
      </c>
      <c r="I78" s="58">
        <v>12375902229</v>
      </c>
      <c r="J78" s="58">
        <v>4256660279</v>
      </c>
      <c r="K78" s="58">
        <v>27077130937</v>
      </c>
      <c r="L78" s="58">
        <f t="shared" si="4"/>
        <v>959606580817</v>
      </c>
      <c r="M78" s="58">
        <v>16074285817</v>
      </c>
      <c r="N78" s="58">
        <v>783592205000</v>
      </c>
      <c r="O78" s="58">
        <v>159940090000</v>
      </c>
      <c r="P78" s="58">
        <f t="shared" si="5"/>
        <v>291185652077</v>
      </c>
      <c r="Q78" s="58">
        <v>964420500</v>
      </c>
      <c r="R78" s="58">
        <v>0</v>
      </c>
      <c r="S78" s="58">
        <v>41366696577</v>
      </c>
      <c r="T78" s="58">
        <v>197067240000</v>
      </c>
      <c r="U78" s="58">
        <v>51787295000</v>
      </c>
      <c r="V78" s="58">
        <f t="shared" si="6"/>
        <v>1361586926339</v>
      </c>
      <c r="W78" s="58">
        <f t="shared" si="7"/>
        <v>895962233589</v>
      </c>
      <c r="X78" s="58">
        <v>768841060395.30005</v>
      </c>
      <c r="Y78" s="58">
        <v>0</v>
      </c>
      <c r="Z78" s="58">
        <v>0</v>
      </c>
      <c r="AA78" s="58">
        <v>3974500000</v>
      </c>
      <c r="AB78" s="58">
        <v>1793910512</v>
      </c>
      <c r="AC78" s="58">
        <v>4053145000</v>
      </c>
      <c r="AD78" s="58">
        <v>116299617681.7</v>
      </c>
      <c r="AE78" s="58">
        <v>1000000000</v>
      </c>
      <c r="AF78" s="58">
        <f t="shared" si="8"/>
        <v>465624692750</v>
      </c>
      <c r="AG78" s="58">
        <v>20664306661</v>
      </c>
      <c r="AH78" s="58">
        <v>168475578785</v>
      </c>
      <c r="AI78" s="58">
        <v>276484807304</v>
      </c>
      <c r="AJ78" s="58">
        <f t="shared" si="9"/>
        <v>45000000000</v>
      </c>
      <c r="AK78" s="58">
        <v>45000000000</v>
      </c>
      <c r="AL78" s="58">
        <v>0</v>
      </c>
      <c r="AM78" s="58">
        <v>0</v>
      </c>
      <c r="AN78" s="58">
        <v>0</v>
      </c>
      <c r="AO78" s="58">
        <v>0</v>
      </c>
      <c r="AP78" s="58">
        <v>0</v>
      </c>
      <c r="AQ78" s="58">
        <f t="shared" si="10"/>
        <v>5500000000</v>
      </c>
      <c r="AR78" s="58">
        <v>0</v>
      </c>
      <c r="AS78" s="58">
        <v>5500000000</v>
      </c>
      <c r="AT78" s="58">
        <v>0</v>
      </c>
      <c r="AU78" s="58">
        <v>0</v>
      </c>
      <c r="AV78" s="59">
        <f t="shared" si="11"/>
        <v>-39500000000</v>
      </c>
      <c r="AW78" s="59">
        <f t="shared" si="20"/>
        <v>39500000000</v>
      </c>
      <c r="AX78" s="60">
        <f t="shared" si="27"/>
        <v>0</v>
      </c>
      <c r="AY78" s="61">
        <v>1</v>
      </c>
      <c r="AZ78" s="62"/>
      <c r="BA78" s="52">
        <v>1</v>
      </c>
      <c r="BB78" s="6"/>
      <c r="BC78" s="6"/>
      <c r="BD78" s="6"/>
      <c r="BE78" s="52">
        <v>1</v>
      </c>
      <c r="BG78" s="5" t="s">
        <v>96</v>
      </c>
      <c r="BH78" s="5" t="s">
        <v>186</v>
      </c>
      <c r="BJ78" s="6">
        <v>1</v>
      </c>
    </row>
    <row r="79" spans="1:62" ht="15" customHeight="1" x14ac:dyDescent="0.25">
      <c r="A79" s="53">
        <f t="shared" si="28"/>
        <v>62</v>
      </c>
      <c r="B79" s="53">
        <f t="shared" si="28"/>
        <v>6</v>
      </c>
      <c r="C79" s="54" t="s">
        <v>207</v>
      </c>
      <c r="D79" s="55" t="s">
        <v>123</v>
      </c>
      <c r="E79" s="56">
        <v>42369</v>
      </c>
      <c r="F79" s="57">
        <f t="shared" si="2"/>
        <v>1018089193730</v>
      </c>
      <c r="G79" s="58">
        <f t="shared" si="3"/>
        <v>65262968350</v>
      </c>
      <c r="H79" s="58">
        <v>6759007664</v>
      </c>
      <c r="I79" s="58">
        <v>2782092161</v>
      </c>
      <c r="J79" s="58">
        <v>6444321475</v>
      </c>
      <c r="K79" s="58">
        <v>49277547050</v>
      </c>
      <c r="L79" s="58">
        <f t="shared" si="4"/>
        <v>750345941380</v>
      </c>
      <c r="M79" s="58">
        <v>17140537000</v>
      </c>
      <c r="N79" s="58">
        <v>606741992000</v>
      </c>
      <c r="O79" s="58">
        <v>126463412380</v>
      </c>
      <c r="P79" s="58">
        <f t="shared" si="5"/>
        <v>202480284000</v>
      </c>
      <c r="Q79" s="58">
        <v>0</v>
      </c>
      <c r="R79" s="58">
        <v>0</v>
      </c>
      <c r="S79" s="58">
        <v>32353114000</v>
      </c>
      <c r="T79" s="58">
        <v>144575946000</v>
      </c>
      <c r="U79" s="58">
        <v>25551224000</v>
      </c>
      <c r="V79" s="58">
        <f t="shared" si="6"/>
        <v>1056843885380</v>
      </c>
      <c r="W79" s="58">
        <f t="shared" si="7"/>
        <v>553159271400</v>
      </c>
      <c r="X79" s="58">
        <v>465758047100</v>
      </c>
      <c r="Y79" s="58">
        <v>0</v>
      </c>
      <c r="Z79" s="58">
        <v>0</v>
      </c>
      <c r="AA79" s="58">
        <v>4011881000</v>
      </c>
      <c r="AB79" s="58">
        <v>0</v>
      </c>
      <c r="AC79" s="58">
        <v>1000000000</v>
      </c>
      <c r="AD79" s="58">
        <v>79389343300</v>
      </c>
      <c r="AE79" s="58">
        <v>3000000000</v>
      </c>
      <c r="AF79" s="58">
        <f t="shared" si="8"/>
        <v>503684613980</v>
      </c>
      <c r="AG79" s="58">
        <v>23572804000</v>
      </c>
      <c r="AH79" s="58">
        <v>212530193205</v>
      </c>
      <c r="AI79" s="58">
        <v>267581616775</v>
      </c>
      <c r="AJ79" s="58">
        <f t="shared" si="9"/>
        <v>39754691650</v>
      </c>
      <c r="AK79" s="58">
        <v>39754691650</v>
      </c>
      <c r="AL79" s="58">
        <v>0</v>
      </c>
      <c r="AM79" s="58">
        <v>0</v>
      </c>
      <c r="AN79" s="58">
        <v>0</v>
      </c>
      <c r="AO79" s="58">
        <v>0</v>
      </c>
      <c r="AP79" s="58">
        <v>0</v>
      </c>
      <c r="AQ79" s="58">
        <f t="shared" si="10"/>
        <v>1000000000</v>
      </c>
      <c r="AR79" s="58">
        <v>0</v>
      </c>
      <c r="AS79" s="58">
        <v>1000000000</v>
      </c>
      <c r="AT79" s="58">
        <v>0</v>
      </c>
      <c r="AU79" s="58">
        <v>0</v>
      </c>
      <c r="AV79" s="59">
        <f t="shared" si="11"/>
        <v>-38754691650</v>
      </c>
      <c r="AW79" s="59">
        <f t="shared" si="20"/>
        <v>38754691650</v>
      </c>
      <c r="AX79" s="60">
        <f t="shared" si="27"/>
        <v>0</v>
      </c>
      <c r="AY79" s="61">
        <v>1</v>
      </c>
      <c r="AZ79" s="62"/>
      <c r="BA79" s="52">
        <v>1</v>
      </c>
      <c r="BB79" s="6"/>
      <c r="BC79" s="6"/>
      <c r="BD79" s="6"/>
      <c r="BE79" s="52">
        <v>1</v>
      </c>
      <c r="BG79" s="5" t="s">
        <v>96</v>
      </c>
      <c r="BH79" s="5" t="s">
        <v>102</v>
      </c>
      <c r="BJ79" s="6">
        <v>1</v>
      </c>
    </row>
    <row r="80" spans="1:62" ht="15" customHeight="1" x14ac:dyDescent="0.25">
      <c r="A80" s="53">
        <f t="shared" si="28"/>
        <v>63</v>
      </c>
      <c r="B80" s="53">
        <f t="shared" si="28"/>
        <v>7</v>
      </c>
      <c r="C80" s="54" t="s">
        <v>208</v>
      </c>
      <c r="D80" s="55" t="s">
        <v>117</v>
      </c>
      <c r="E80" s="56">
        <v>42359</v>
      </c>
      <c r="F80" s="57">
        <f t="shared" ref="F80:F163" si="29">G80+L80+P80</f>
        <v>1116048551276</v>
      </c>
      <c r="G80" s="58">
        <f t="shared" ref="G80:G163" si="30">H80+I80+J80+K80</f>
        <v>78000000000</v>
      </c>
      <c r="H80" s="58">
        <v>20000000000</v>
      </c>
      <c r="I80" s="58">
        <v>7617352161</v>
      </c>
      <c r="J80" s="58">
        <v>2048500000</v>
      </c>
      <c r="K80" s="58">
        <v>48334147839</v>
      </c>
      <c r="L80" s="58">
        <f t="shared" ref="L80:L163" si="31">M80+N80+O80</f>
        <v>837785595276</v>
      </c>
      <c r="M80" s="58">
        <v>26924115276</v>
      </c>
      <c r="N80" s="58">
        <v>655854990000</v>
      </c>
      <c r="O80" s="58">
        <v>155006490000</v>
      </c>
      <c r="P80" s="58">
        <f t="shared" ref="P80:P163" si="32">Q80+R80+S80+T80+U80</f>
        <v>200262956000</v>
      </c>
      <c r="Q80" s="58">
        <v>3000000000</v>
      </c>
      <c r="R80" s="58">
        <v>0</v>
      </c>
      <c r="S80" s="58">
        <v>34849387000</v>
      </c>
      <c r="T80" s="58">
        <v>142796459000</v>
      </c>
      <c r="U80" s="58">
        <v>19617110000</v>
      </c>
      <c r="V80" s="58">
        <f t="shared" ref="V80:V163" si="33">W80+AF80</f>
        <v>1198083551276</v>
      </c>
      <c r="W80" s="58">
        <f t="shared" ref="W80:W163" si="34">X80+Y80+Z80+AA80+AB80+AC80+AD80+AE80</f>
        <v>633443653672</v>
      </c>
      <c r="X80" s="58">
        <v>558887026731</v>
      </c>
      <c r="Y80" s="58">
        <v>0</v>
      </c>
      <c r="Z80" s="58">
        <v>0</v>
      </c>
      <c r="AA80" s="58">
        <v>1543000000</v>
      </c>
      <c r="AB80" s="58">
        <v>0</v>
      </c>
      <c r="AC80" s="58">
        <v>2761735216</v>
      </c>
      <c r="AD80" s="58">
        <v>68751891725</v>
      </c>
      <c r="AE80" s="58">
        <v>1500000000</v>
      </c>
      <c r="AF80" s="58">
        <f t="shared" ref="AF80:AF163" si="35">AG80+AH80+AI80</f>
        <v>564639897604</v>
      </c>
      <c r="AG80" s="58">
        <v>22966786956</v>
      </c>
      <c r="AH80" s="58">
        <v>229643436308</v>
      </c>
      <c r="AI80" s="58">
        <v>312029674340</v>
      </c>
      <c r="AJ80" s="58">
        <f t="shared" ref="AJ80:AJ163" si="36">AK80+AL80+AM80+AN80+AO80+AP80</f>
        <v>90535000000</v>
      </c>
      <c r="AK80" s="58">
        <v>90535000000</v>
      </c>
      <c r="AL80" s="58">
        <v>0</v>
      </c>
      <c r="AM80" s="58">
        <v>0</v>
      </c>
      <c r="AN80" s="58">
        <v>0</v>
      </c>
      <c r="AO80" s="58">
        <v>0</v>
      </c>
      <c r="AP80" s="58">
        <v>0</v>
      </c>
      <c r="AQ80" s="58">
        <f t="shared" ref="AQ80:AQ163" si="37">AR80+AS80+AT80+AU80</f>
        <v>8500000000</v>
      </c>
      <c r="AR80" s="58">
        <v>0</v>
      </c>
      <c r="AS80" s="58">
        <v>8500000000</v>
      </c>
      <c r="AT80" s="58">
        <v>0</v>
      </c>
      <c r="AU80" s="58">
        <v>0</v>
      </c>
      <c r="AV80" s="59">
        <f t="shared" ref="AV80:AV163" si="38">F80-V80</f>
        <v>-82035000000</v>
      </c>
      <c r="AW80" s="59">
        <f t="shared" si="20"/>
        <v>82035000000</v>
      </c>
      <c r="AX80" s="60">
        <f t="shared" si="27"/>
        <v>0</v>
      </c>
      <c r="AY80" s="61">
        <v>1</v>
      </c>
      <c r="AZ80" s="62"/>
      <c r="BA80" s="52">
        <v>1</v>
      </c>
      <c r="BB80" s="6"/>
      <c r="BC80" s="6"/>
      <c r="BD80" s="6"/>
      <c r="BE80" s="52">
        <v>1</v>
      </c>
      <c r="BG80" s="5" t="s">
        <v>96</v>
      </c>
      <c r="BH80" s="5" t="s">
        <v>102</v>
      </c>
      <c r="BJ80" s="6">
        <v>1</v>
      </c>
    </row>
    <row r="81" spans="1:62" s="74" customFormat="1" ht="15" customHeight="1" x14ac:dyDescent="0.25">
      <c r="A81" s="53">
        <f t="shared" si="28"/>
        <v>64</v>
      </c>
      <c r="B81" s="53">
        <f t="shared" si="28"/>
        <v>8</v>
      </c>
      <c r="C81" s="68" t="s">
        <v>209</v>
      </c>
      <c r="D81" s="55" t="s">
        <v>104</v>
      </c>
      <c r="E81" s="56">
        <v>42368</v>
      </c>
      <c r="F81" s="69">
        <f t="shared" si="29"/>
        <v>1517133888746</v>
      </c>
      <c r="G81" s="70">
        <f t="shared" si="30"/>
        <v>83566526000</v>
      </c>
      <c r="H81" s="70">
        <v>11450000000</v>
      </c>
      <c r="I81" s="70">
        <v>8466526000</v>
      </c>
      <c r="J81" s="70">
        <v>4000000000</v>
      </c>
      <c r="K81" s="70">
        <v>59650000000</v>
      </c>
      <c r="L81" s="70">
        <f t="shared" si="31"/>
        <v>1034896462000</v>
      </c>
      <c r="M81" s="70">
        <v>19599588000</v>
      </c>
      <c r="N81" s="70">
        <v>853086114000</v>
      </c>
      <c r="O81" s="70">
        <v>162210760000</v>
      </c>
      <c r="P81" s="70">
        <f t="shared" si="32"/>
        <v>398670900746</v>
      </c>
      <c r="Q81" s="70">
        <v>9000000000</v>
      </c>
      <c r="R81" s="70">
        <v>0</v>
      </c>
      <c r="S81" s="70">
        <v>50521191746</v>
      </c>
      <c r="T81" s="70">
        <v>226184019000</v>
      </c>
      <c r="U81" s="70">
        <v>112965690000</v>
      </c>
      <c r="V81" s="70">
        <f t="shared" si="33"/>
        <v>1679919682045</v>
      </c>
      <c r="W81" s="70">
        <f t="shared" si="34"/>
        <v>1087765971469</v>
      </c>
      <c r="X81" s="70">
        <v>863459994828</v>
      </c>
      <c r="Y81" s="70">
        <v>9405000000</v>
      </c>
      <c r="Z81" s="70">
        <v>0</v>
      </c>
      <c r="AA81" s="70">
        <v>2500000000</v>
      </c>
      <c r="AB81" s="70">
        <v>250000000</v>
      </c>
      <c r="AC81" s="70">
        <v>1991652600</v>
      </c>
      <c r="AD81" s="70">
        <v>207659324041</v>
      </c>
      <c r="AE81" s="70">
        <v>2500000000</v>
      </c>
      <c r="AF81" s="70">
        <f t="shared" si="35"/>
        <v>592153710576</v>
      </c>
      <c r="AG81" s="70">
        <v>47542062920</v>
      </c>
      <c r="AH81" s="70">
        <v>200265215489</v>
      </c>
      <c r="AI81" s="70">
        <v>344346432167</v>
      </c>
      <c r="AJ81" s="70">
        <f t="shared" si="36"/>
        <v>181570793299</v>
      </c>
      <c r="AK81" s="70">
        <v>96697628299</v>
      </c>
      <c r="AL81" s="70">
        <v>0</v>
      </c>
      <c r="AM81" s="70">
        <v>0</v>
      </c>
      <c r="AN81" s="70">
        <v>84873165000</v>
      </c>
      <c r="AO81" s="70">
        <v>0</v>
      </c>
      <c r="AP81" s="70">
        <v>0</v>
      </c>
      <c r="AQ81" s="70">
        <f t="shared" si="37"/>
        <v>18785000000</v>
      </c>
      <c r="AR81" s="70">
        <v>0</v>
      </c>
      <c r="AS81" s="70">
        <v>18785000000</v>
      </c>
      <c r="AT81" s="70">
        <v>0</v>
      </c>
      <c r="AU81" s="70">
        <v>0</v>
      </c>
      <c r="AV81" s="71">
        <f t="shared" si="38"/>
        <v>-162785793299</v>
      </c>
      <c r="AW81" s="71">
        <f t="shared" si="20"/>
        <v>162785793299</v>
      </c>
      <c r="AX81" s="60">
        <f t="shared" si="27"/>
        <v>0</v>
      </c>
      <c r="AY81" s="72">
        <v>1</v>
      </c>
      <c r="AZ81" s="73"/>
      <c r="BA81" s="52">
        <v>1</v>
      </c>
      <c r="BB81" s="64"/>
      <c r="BC81" s="64"/>
      <c r="BD81" s="64"/>
      <c r="BE81" s="52">
        <v>1</v>
      </c>
      <c r="BF81" s="64" t="s">
        <v>114</v>
      </c>
      <c r="BG81" s="74" t="s">
        <v>96</v>
      </c>
      <c r="BH81" s="74" t="s">
        <v>102</v>
      </c>
      <c r="BJ81" s="64">
        <v>1</v>
      </c>
    </row>
    <row r="82" spans="1:62" ht="15" customHeight="1" x14ac:dyDescent="0.25">
      <c r="A82" s="53">
        <f t="shared" si="28"/>
        <v>65</v>
      </c>
      <c r="B82" s="53">
        <f t="shared" si="28"/>
        <v>9</v>
      </c>
      <c r="C82" s="54" t="s">
        <v>210</v>
      </c>
      <c r="D82" s="55" t="s">
        <v>111</v>
      </c>
      <c r="E82" s="56">
        <v>42368</v>
      </c>
      <c r="F82" s="57">
        <f t="shared" si="29"/>
        <v>934946519056</v>
      </c>
      <c r="G82" s="58">
        <f t="shared" si="30"/>
        <v>62928127776</v>
      </c>
      <c r="H82" s="58">
        <v>8900500000</v>
      </c>
      <c r="I82" s="58">
        <v>6230398000</v>
      </c>
      <c r="J82" s="58">
        <v>12810000000</v>
      </c>
      <c r="K82" s="58">
        <v>34987229776</v>
      </c>
      <c r="L82" s="58">
        <f t="shared" si="31"/>
        <v>718468258280</v>
      </c>
      <c r="M82" s="58">
        <v>19834245000</v>
      </c>
      <c r="N82" s="58">
        <v>558382085000</v>
      </c>
      <c r="O82" s="58">
        <v>140251928280</v>
      </c>
      <c r="P82" s="58">
        <f t="shared" si="32"/>
        <v>153550133000</v>
      </c>
      <c r="Q82" s="58">
        <v>0</v>
      </c>
      <c r="R82" s="58">
        <v>0</v>
      </c>
      <c r="S82" s="58">
        <v>33979753000</v>
      </c>
      <c r="T82" s="58">
        <v>78892627000</v>
      </c>
      <c r="U82" s="58">
        <v>40677753000</v>
      </c>
      <c r="V82" s="58">
        <f t="shared" si="33"/>
        <v>988586019056</v>
      </c>
      <c r="W82" s="58">
        <f t="shared" si="34"/>
        <v>520181195341</v>
      </c>
      <c r="X82" s="58">
        <v>411582671583</v>
      </c>
      <c r="Y82" s="58">
        <v>0</v>
      </c>
      <c r="Z82" s="58">
        <v>0</v>
      </c>
      <c r="AA82" s="58">
        <v>3467000000</v>
      </c>
      <c r="AB82" s="58">
        <v>198940000</v>
      </c>
      <c r="AC82" s="58">
        <v>2769111000</v>
      </c>
      <c r="AD82" s="58">
        <v>99663472758</v>
      </c>
      <c r="AE82" s="58">
        <v>2500000000</v>
      </c>
      <c r="AF82" s="58">
        <f t="shared" si="35"/>
        <v>468404823715</v>
      </c>
      <c r="AG82" s="58">
        <v>38917973171</v>
      </c>
      <c r="AH82" s="58">
        <v>178083406764</v>
      </c>
      <c r="AI82" s="58">
        <v>251403443780</v>
      </c>
      <c r="AJ82" s="58">
        <f t="shared" si="36"/>
        <v>53639500000</v>
      </c>
      <c r="AK82" s="58">
        <v>53639500000</v>
      </c>
      <c r="AL82" s="58">
        <v>0</v>
      </c>
      <c r="AM82" s="58">
        <v>0</v>
      </c>
      <c r="AN82" s="58">
        <v>0</v>
      </c>
      <c r="AO82" s="58">
        <v>0</v>
      </c>
      <c r="AP82" s="58">
        <v>0</v>
      </c>
      <c r="AQ82" s="58">
        <f t="shared" si="37"/>
        <v>0</v>
      </c>
      <c r="AR82" s="58">
        <v>0</v>
      </c>
      <c r="AS82" s="58">
        <v>0</v>
      </c>
      <c r="AT82" s="58">
        <v>0</v>
      </c>
      <c r="AU82" s="58">
        <v>0</v>
      </c>
      <c r="AV82" s="59">
        <f t="shared" si="38"/>
        <v>-53639500000</v>
      </c>
      <c r="AW82" s="59">
        <f t="shared" si="20"/>
        <v>53639500000</v>
      </c>
      <c r="AX82" s="60">
        <f t="shared" si="27"/>
        <v>0</v>
      </c>
      <c r="AY82" s="61">
        <v>1</v>
      </c>
      <c r="AZ82" s="62"/>
      <c r="BA82" s="52">
        <v>1</v>
      </c>
      <c r="BB82" s="6"/>
      <c r="BC82" s="6"/>
      <c r="BD82" s="6"/>
      <c r="BG82" s="5" t="s">
        <v>96</v>
      </c>
      <c r="BH82" s="5" t="s">
        <v>137</v>
      </c>
      <c r="BJ82" s="6">
        <v>1</v>
      </c>
    </row>
    <row r="83" spans="1:62" ht="15" customHeight="1" x14ac:dyDescent="0.25">
      <c r="A83" s="53">
        <f t="shared" si="28"/>
        <v>66</v>
      </c>
      <c r="B83" s="53">
        <f t="shared" si="28"/>
        <v>10</v>
      </c>
      <c r="C83" s="54" t="s">
        <v>211</v>
      </c>
      <c r="D83" s="55" t="s">
        <v>123</v>
      </c>
      <c r="E83" s="56">
        <v>42367</v>
      </c>
      <c r="F83" s="57">
        <f t="shared" si="29"/>
        <v>1213100473438</v>
      </c>
      <c r="G83" s="58">
        <f t="shared" si="30"/>
        <v>50006232178</v>
      </c>
      <c r="H83" s="58">
        <v>10516287192</v>
      </c>
      <c r="I83" s="58">
        <v>12074054275</v>
      </c>
      <c r="J83" s="58">
        <v>6336650711</v>
      </c>
      <c r="K83" s="58">
        <v>21079240000</v>
      </c>
      <c r="L83" s="58">
        <f t="shared" si="31"/>
        <v>898410876260</v>
      </c>
      <c r="M83" s="58">
        <v>17948222000</v>
      </c>
      <c r="N83" s="58">
        <v>723675568000</v>
      </c>
      <c r="O83" s="58">
        <v>156787086260</v>
      </c>
      <c r="P83" s="58">
        <f t="shared" si="32"/>
        <v>264683365000</v>
      </c>
      <c r="Q83" s="58">
        <v>450000000</v>
      </c>
      <c r="R83" s="58">
        <v>0</v>
      </c>
      <c r="S83" s="58">
        <v>36797102000</v>
      </c>
      <c r="T83" s="58">
        <v>177215335000</v>
      </c>
      <c r="U83" s="58">
        <v>50220928000</v>
      </c>
      <c r="V83" s="58">
        <f t="shared" si="33"/>
        <v>1272638163411</v>
      </c>
      <c r="W83" s="58">
        <f t="shared" si="34"/>
        <v>831275961125</v>
      </c>
      <c r="X83" s="58">
        <v>695456097937</v>
      </c>
      <c r="Y83" s="58">
        <v>0</v>
      </c>
      <c r="Z83" s="58">
        <v>100000000</v>
      </c>
      <c r="AA83" s="58">
        <v>4850000000</v>
      </c>
      <c r="AB83" s="58">
        <v>0</v>
      </c>
      <c r="AC83" s="58">
        <v>2802883646</v>
      </c>
      <c r="AD83" s="58">
        <v>125566979542</v>
      </c>
      <c r="AE83" s="58">
        <v>2500000000</v>
      </c>
      <c r="AF83" s="58">
        <f t="shared" si="35"/>
        <v>441362202286</v>
      </c>
      <c r="AG83" s="58">
        <v>18088977101</v>
      </c>
      <c r="AH83" s="58">
        <v>199481821203</v>
      </c>
      <c r="AI83" s="58">
        <v>223791403982</v>
      </c>
      <c r="AJ83" s="58">
        <f t="shared" si="36"/>
        <v>64537689973</v>
      </c>
      <c r="AK83" s="58">
        <v>64437689973</v>
      </c>
      <c r="AL83" s="58">
        <v>0</v>
      </c>
      <c r="AM83" s="58">
        <v>0</v>
      </c>
      <c r="AN83" s="58">
        <v>0</v>
      </c>
      <c r="AO83" s="58">
        <v>0</v>
      </c>
      <c r="AP83" s="58">
        <v>100000000</v>
      </c>
      <c r="AQ83" s="58">
        <f t="shared" si="37"/>
        <v>5000000000</v>
      </c>
      <c r="AR83" s="58">
        <v>0</v>
      </c>
      <c r="AS83" s="58">
        <v>5000000000</v>
      </c>
      <c r="AT83" s="58">
        <v>0</v>
      </c>
      <c r="AU83" s="58">
        <v>0</v>
      </c>
      <c r="AV83" s="59">
        <f t="shared" si="38"/>
        <v>-59537689973</v>
      </c>
      <c r="AW83" s="59">
        <f t="shared" si="20"/>
        <v>59537689973</v>
      </c>
      <c r="AX83" s="60">
        <f t="shared" si="27"/>
        <v>0</v>
      </c>
      <c r="AY83" s="61">
        <v>1</v>
      </c>
      <c r="AZ83" s="62"/>
      <c r="BA83" s="52">
        <v>1</v>
      </c>
      <c r="BB83" s="6"/>
      <c r="BC83" s="6"/>
      <c r="BD83" s="6"/>
      <c r="BG83" s="5" t="s">
        <v>96</v>
      </c>
      <c r="BH83" s="5" t="s">
        <v>97</v>
      </c>
      <c r="BJ83" s="6">
        <v>1</v>
      </c>
    </row>
    <row r="84" spans="1:62" ht="15" customHeight="1" x14ac:dyDescent="0.25">
      <c r="A84" s="53">
        <f t="shared" si="28"/>
        <v>67</v>
      </c>
      <c r="B84" s="53">
        <f t="shared" si="28"/>
        <v>11</v>
      </c>
      <c r="C84" s="54" t="s">
        <v>212</v>
      </c>
      <c r="D84" s="55" t="s">
        <v>126</v>
      </c>
      <c r="E84" s="56">
        <v>42369</v>
      </c>
      <c r="F84" s="57">
        <f t="shared" si="29"/>
        <v>824179087767</v>
      </c>
      <c r="G84" s="58">
        <f t="shared" si="30"/>
        <v>39263075291</v>
      </c>
      <c r="H84" s="58">
        <v>5472539541</v>
      </c>
      <c r="I84" s="58">
        <v>3012591750</v>
      </c>
      <c r="J84" s="58">
        <v>1914000000</v>
      </c>
      <c r="K84" s="58">
        <v>28863944000</v>
      </c>
      <c r="L84" s="58">
        <f t="shared" si="31"/>
        <v>664918456000</v>
      </c>
      <c r="M84" s="58">
        <v>27290085000</v>
      </c>
      <c r="N84" s="58">
        <v>488996271000</v>
      </c>
      <c r="O84" s="58">
        <v>148632100000</v>
      </c>
      <c r="P84" s="58">
        <f t="shared" si="32"/>
        <v>119997556476</v>
      </c>
      <c r="Q84" s="58">
        <v>0</v>
      </c>
      <c r="R84" s="58">
        <v>0</v>
      </c>
      <c r="S84" s="58">
        <v>34142482476</v>
      </c>
      <c r="T84" s="58">
        <v>58125788000</v>
      </c>
      <c r="U84" s="58">
        <v>27729286000</v>
      </c>
      <c r="V84" s="58">
        <f t="shared" si="33"/>
        <v>891123988605</v>
      </c>
      <c r="W84" s="58">
        <f t="shared" si="34"/>
        <v>431156366065</v>
      </c>
      <c r="X84" s="58">
        <v>333862781408</v>
      </c>
      <c r="Y84" s="58">
        <v>0</v>
      </c>
      <c r="Z84" s="58">
        <v>0</v>
      </c>
      <c r="AA84" s="58">
        <v>5262707000</v>
      </c>
      <c r="AB84" s="58">
        <v>30000000</v>
      </c>
      <c r="AC84" s="58">
        <v>848513129</v>
      </c>
      <c r="AD84" s="58">
        <v>80202364528</v>
      </c>
      <c r="AE84" s="58">
        <v>10950000000</v>
      </c>
      <c r="AF84" s="58">
        <f t="shared" si="35"/>
        <v>459967622540</v>
      </c>
      <c r="AG84" s="58">
        <v>19138062904</v>
      </c>
      <c r="AH84" s="58">
        <v>164641893195</v>
      </c>
      <c r="AI84" s="58">
        <v>276187666441</v>
      </c>
      <c r="AJ84" s="58">
        <f t="shared" si="36"/>
        <v>68944900838</v>
      </c>
      <c r="AK84" s="58">
        <v>68944900838</v>
      </c>
      <c r="AL84" s="58">
        <v>0</v>
      </c>
      <c r="AM84" s="58">
        <v>0</v>
      </c>
      <c r="AN84" s="58">
        <v>0</v>
      </c>
      <c r="AO84" s="58">
        <v>0</v>
      </c>
      <c r="AP84" s="58">
        <v>0</v>
      </c>
      <c r="AQ84" s="58">
        <f t="shared" si="37"/>
        <v>2000000000</v>
      </c>
      <c r="AR84" s="58">
        <v>0</v>
      </c>
      <c r="AS84" s="58">
        <v>2000000000</v>
      </c>
      <c r="AT84" s="58">
        <v>0</v>
      </c>
      <c r="AU84" s="58">
        <v>0</v>
      </c>
      <c r="AV84" s="59">
        <f t="shared" si="38"/>
        <v>-66944900838</v>
      </c>
      <c r="AW84" s="59">
        <f t="shared" si="20"/>
        <v>66944900838</v>
      </c>
      <c r="AX84" s="60">
        <f t="shared" si="27"/>
        <v>0</v>
      </c>
      <c r="AY84" s="61">
        <v>1</v>
      </c>
      <c r="AZ84" s="62"/>
      <c r="BA84" s="52">
        <v>1</v>
      </c>
      <c r="BB84" s="6"/>
      <c r="BC84" s="6"/>
      <c r="BD84" s="6"/>
      <c r="BE84" s="6">
        <v>1</v>
      </c>
      <c r="BF84" s="64" t="s">
        <v>106</v>
      </c>
      <c r="BG84" s="5" t="s">
        <v>96</v>
      </c>
      <c r="BH84" s="5" t="s">
        <v>102</v>
      </c>
      <c r="BJ84" s="6">
        <v>1</v>
      </c>
    </row>
    <row r="85" spans="1:62" ht="15" customHeight="1" x14ac:dyDescent="0.25">
      <c r="A85" s="53">
        <f t="shared" si="28"/>
        <v>68</v>
      </c>
      <c r="B85" s="53">
        <f t="shared" si="28"/>
        <v>12</v>
      </c>
      <c r="C85" s="54" t="s">
        <v>213</v>
      </c>
      <c r="D85" s="55" t="s">
        <v>99</v>
      </c>
      <c r="E85" s="56">
        <v>42366</v>
      </c>
      <c r="F85" s="57">
        <f t="shared" si="29"/>
        <v>1276718924822</v>
      </c>
      <c r="G85" s="58">
        <f t="shared" si="30"/>
        <v>115232849202</v>
      </c>
      <c r="H85" s="58">
        <v>11946600646</v>
      </c>
      <c r="I85" s="58">
        <v>7976397100</v>
      </c>
      <c r="J85" s="58">
        <v>24953618956</v>
      </c>
      <c r="K85" s="58">
        <v>70356232500</v>
      </c>
      <c r="L85" s="58">
        <f t="shared" si="31"/>
        <v>856034891620</v>
      </c>
      <c r="M85" s="58">
        <v>16159615000</v>
      </c>
      <c r="N85" s="58">
        <v>707992904000</v>
      </c>
      <c r="O85" s="58">
        <v>131882372620</v>
      </c>
      <c r="P85" s="58">
        <f t="shared" si="32"/>
        <v>305451184000</v>
      </c>
      <c r="Q85" s="58">
        <v>416305000</v>
      </c>
      <c r="R85" s="58">
        <v>0</v>
      </c>
      <c r="S85" s="58">
        <v>34627034000</v>
      </c>
      <c r="T85" s="58">
        <v>221408008000</v>
      </c>
      <c r="U85" s="58">
        <v>48999837000</v>
      </c>
      <c r="V85" s="58">
        <f t="shared" si="33"/>
        <v>1397578751381.1001</v>
      </c>
      <c r="W85" s="58">
        <f t="shared" si="34"/>
        <v>927271973534.09998</v>
      </c>
      <c r="X85" s="58">
        <v>765305109900</v>
      </c>
      <c r="Y85" s="58">
        <v>0</v>
      </c>
      <c r="Z85" s="58">
        <v>0</v>
      </c>
      <c r="AA85" s="58">
        <v>15343520000</v>
      </c>
      <c r="AB85" s="58">
        <v>354960000</v>
      </c>
      <c r="AC85" s="58">
        <v>2419916024.0999999</v>
      </c>
      <c r="AD85" s="58">
        <v>137027610460</v>
      </c>
      <c r="AE85" s="58">
        <v>6820857150</v>
      </c>
      <c r="AF85" s="58">
        <f t="shared" si="35"/>
        <v>470306777847</v>
      </c>
      <c r="AG85" s="58">
        <v>42242937300</v>
      </c>
      <c r="AH85" s="58">
        <v>213118265771</v>
      </c>
      <c r="AI85" s="58">
        <v>214945574776</v>
      </c>
      <c r="AJ85" s="58">
        <f t="shared" si="36"/>
        <v>120856787802.10001</v>
      </c>
      <c r="AK85" s="58">
        <v>120856787802.10001</v>
      </c>
      <c r="AL85" s="58">
        <v>0</v>
      </c>
      <c r="AM85" s="58">
        <v>0</v>
      </c>
      <c r="AN85" s="58">
        <v>0</v>
      </c>
      <c r="AO85" s="58">
        <v>0</v>
      </c>
      <c r="AP85" s="58">
        <v>0</v>
      </c>
      <c r="AQ85" s="58">
        <f t="shared" si="37"/>
        <v>0</v>
      </c>
      <c r="AR85" s="58">
        <v>0</v>
      </c>
      <c r="AS85" s="58">
        <v>0</v>
      </c>
      <c r="AT85" s="58">
        <v>0</v>
      </c>
      <c r="AU85" s="58">
        <v>0</v>
      </c>
      <c r="AV85" s="59">
        <f t="shared" si="38"/>
        <v>-120859826559.1001</v>
      </c>
      <c r="AW85" s="59">
        <f t="shared" si="20"/>
        <v>120856787802.10001</v>
      </c>
      <c r="AX85" s="60">
        <f t="shared" si="27"/>
        <v>-3038757.0000915527</v>
      </c>
      <c r="AY85" s="61">
        <v>1</v>
      </c>
      <c r="AZ85" s="62"/>
      <c r="BA85" s="52">
        <v>1</v>
      </c>
      <c r="BB85" s="6"/>
      <c r="BC85" s="6"/>
      <c r="BD85" s="6"/>
      <c r="BE85" s="52">
        <v>1</v>
      </c>
      <c r="BG85" s="5" t="s">
        <v>96</v>
      </c>
      <c r="BH85" s="5" t="s">
        <v>109</v>
      </c>
      <c r="BJ85" s="6">
        <v>1</v>
      </c>
    </row>
    <row r="86" spans="1:62" ht="15" customHeight="1" x14ac:dyDescent="0.25">
      <c r="A86" s="53">
        <f t="shared" si="28"/>
        <v>69</v>
      </c>
      <c r="B86" s="53">
        <f t="shared" si="28"/>
        <v>13</v>
      </c>
      <c r="C86" s="54" t="s">
        <v>214</v>
      </c>
      <c r="D86" s="55" t="s">
        <v>119</v>
      </c>
      <c r="E86" s="56">
        <v>42353</v>
      </c>
      <c r="F86" s="57">
        <v>590399921633.89001</v>
      </c>
      <c r="G86" s="58">
        <v>72882962533.889999</v>
      </c>
      <c r="H86" s="58">
        <v>34758804463</v>
      </c>
      <c r="I86" s="58">
        <v>22838505523.889999</v>
      </c>
      <c r="J86" s="58">
        <v>3733946797</v>
      </c>
      <c r="K86" s="58">
        <v>11551705750</v>
      </c>
      <c r="L86" s="58">
        <v>489387610000</v>
      </c>
      <c r="M86" s="58">
        <v>15764418000</v>
      </c>
      <c r="N86" s="58">
        <v>458968482000</v>
      </c>
      <c r="O86" s="58">
        <v>14654710000</v>
      </c>
      <c r="P86" s="58">
        <v>28129349100</v>
      </c>
      <c r="Q86" s="58">
        <v>0</v>
      </c>
      <c r="R86" s="58">
        <v>0</v>
      </c>
      <c r="S86" s="58">
        <v>20005349100</v>
      </c>
      <c r="T86" s="58">
        <v>5000000000</v>
      </c>
      <c r="U86" s="58">
        <v>3124000000</v>
      </c>
      <c r="V86" s="58">
        <v>623399921633.89001</v>
      </c>
      <c r="W86" s="58">
        <v>340931714756.89001</v>
      </c>
      <c r="X86" s="58">
        <v>325951676193.89001</v>
      </c>
      <c r="Y86" s="58">
        <v>0</v>
      </c>
      <c r="Z86" s="58">
        <v>0</v>
      </c>
      <c r="AA86" s="58">
        <v>11114839895</v>
      </c>
      <c r="AB86" s="58">
        <v>1847380000</v>
      </c>
      <c r="AC86" s="58">
        <v>0</v>
      </c>
      <c r="AD86" s="58">
        <v>617818668</v>
      </c>
      <c r="AE86" s="58">
        <v>1400000000</v>
      </c>
      <c r="AF86" s="58">
        <v>282468206877</v>
      </c>
      <c r="AG86" s="58">
        <v>57401632740</v>
      </c>
      <c r="AH86" s="58">
        <v>154425572012</v>
      </c>
      <c r="AI86" s="58">
        <v>70641002125</v>
      </c>
      <c r="AJ86" s="58">
        <v>50000000000</v>
      </c>
      <c r="AK86" s="58">
        <v>50000000000</v>
      </c>
      <c r="AL86" s="58">
        <v>0</v>
      </c>
      <c r="AM86" s="58">
        <v>0</v>
      </c>
      <c r="AN86" s="58">
        <v>0</v>
      </c>
      <c r="AO86" s="58">
        <v>0</v>
      </c>
      <c r="AP86" s="58">
        <v>0</v>
      </c>
      <c r="AQ86" s="58">
        <v>17000000000</v>
      </c>
      <c r="AR86" s="58">
        <v>15000000000</v>
      </c>
      <c r="AS86" s="58">
        <v>2000000000</v>
      </c>
      <c r="AT86" s="58">
        <v>0</v>
      </c>
      <c r="AU86" s="58">
        <v>0</v>
      </c>
      <c r="AV86" s="59">
        <v>-33000000000</v>
      </c>
      <c r="AW86" s="59">
        <v>33000000000</v>
      </c>
      <c r="AX86" s="60">
        <v>0</v>
      </c>
      <c r="AY86" s="61">
        <v>1</v>
      </c>
      <c r="AZ86" s="62"/>
      <c r="BA86" s="63">
        <v>1</v>
      </c>
      <c r="BB86" s="6"/>
      <c r="BC86" s="6"/>
      <c r="BD86" s="6"/>
      <c r="BG86" s="5" t="s">
        <v>163</v>
      </c>
      <c r="BH86" s="5" t="s">
        <v>114</v>
      </c>
    </row>
    <row r="87" spans="1:62" ht="15" customHeight="1" x14ac:dyDescent="0.25">
      <c r="A87" s="53">
        <f t="shared" si="28"/>
        <v>70</v>
      </c>
      <c r="B87" s="53">
        <f t="shared" si="28"/>
        <v>14</v>
      </c>
      <c r="C87" s="54" t="s">
        <v>215</v>
      </c>
      <c r="D87" s="55" t="s">
        <v>119</v>
      </c>
      <c r="E87" s="56">
        <v>42366</v>
      </c>
      <c r="F87" s="57">
        <f t="shared" si="29"/>
        <v>2186143844341</v>
      </c>
      <c r="G87" s="58">
        <f t="shared" si="30"/>
        <v>475703828561</v>
      </c>
      <c r="H87" s="58">
        <v>295308809319</v>
      </c>
      <c r="I87" s="58">
        <v>49918905700</v>
      </c>
      <c r="J87" s="58">
        <v>18718500000</v>
      </c>
      <c r="K87" s="58">
        <v>111757613542</v>
      </c>
      <c r="L87" s="58">
        <f t="shared" si="31"/>
        <v>1300188671780</v>
      </c>
      <c r="M87" s="58">
        <v>67505259000</v>
      </c>
      <c r="N87" s="58">
        <v>1120046168000</v>
      </c>
      <c r="O87" s="58">
        <v>112637244780</v>
      </c>
      <c r="P87" s="58">
        <f t="shared" si="32"/>
        <v>410251344000</v>
      </c>
      <c r="Q87" s="58">
        <v>25987955000</v>
      </c>
      <c r="R87" s="58">
        <v>0</v>
      </c>
      <c r="S87" s="58">
        <v>101732333000</v>
      </c>
      <c r="T87" s="58">
        <v>282531056000</v>
      </c>
      <c r="U87" s="58">
        <v>0</v>
      </c>
      <c r="V87" s="58">
        <f t="shared" si="33"/>
        <v>2546950844341</v>
      </c>
      <c r="W87" s="58">
        <f t="shared" si="34"/>
        <v>1369596735446</v>
      </c>
      <c r="X87" s="58">
        <v>1321158020591.1299</v>
      </c>
      <c r="Y87" s="58">
        <v>4244146780.8699999</v>
      </c>
      <c r="Z87" s="58">
        <v>0</v>
      </c>
      <c r="AA87" s="58">
        <v>33860999000</v>
      </c>
      <c r="AB87" s="58">
        <v>7445259970</v>
      </c>
      <c r="AC87" s="58">
        <v>0</v>
      </c>
      <c r="AD87" s="58">
        <v>888309104</v>
      </c>
      <c r="AE87" s="58">
        <v>2000000000</v>
      </c>
      <c r="AF87" s="58">
        <f t="shared" si="35"/>
        <v>1177354108895</v>
      </c>
      <c r="AG87" s="58">
        <v>26228297374</v>
      </c>
      <c r="AH87" s="58">
        <v>608015304948</v>
      </c>
      <c r="AI87" s="58">
        <v>543110506573</v>
      </c>
      <c r="AJ87" s="58">
        <f t="shared" si="36"/>
        <v>383307000000</v>
      </c>
      <c r="AK87" s="58">
        <v>300000000000</v>
      </c>
      <c r="AL87" s="58">
        <v>0</v>
      </c>
      <c r="AM87" s="58">
        <v>0</v>
      </c>
      <c r="AN87" s="58">
        <v>83307000000</v>
      </c>
      <c r="AO87" s="58">
        <v>0</v>
      </c>
      <c r="AP87" s="58">
        <v>0</v>
      </c>
      <c r="AQ87" s="58">
        <f t="shared" si="37"/>
        <v>22500000000</v>
      </c>
      <c r="AR87" s="58">
        <v>0</v>
      </c>
      <c r="AS87" s="58">
        <v>22500000000</v>
      </c>
      <c r="AT87" s="58">
        <v>0</v>
      </c>
      <c r="AU87" s="58">
        <v>0</v>
      </c>
      <c r="AV87" s="59">
        <f t="shared" si="38"/>
        <v>-360807000000</v>
      </c>
      <c r="AW87" s="59">
        <f t="shared" si="20"/>
        <v>360807000000</v>
      </c>
      <c r="AX87" s="60">
        <f t="shared" si="27"/>
        <v>0</v>
      </c>
      <c r="AY87" s="61">
        <v>1</v>
      </c>
      <c r="AZ87" s="62"/>
      <c r="BA87" s="52">
        <v>1</v>
      </c>
      <c r="BB87" s="6"/>
      <c r="BC87" s="6"/>
      <c r="BD87" s="6"/>
      <c r="BG87" s="5" t="s">
        <v>96</v>
      </c>
      <c r="BH87" s="5" t="s">
        <v>106</v>
      </c>
      <c r="BJ87" s="6">
        <v>1</v>
      </c>
    </row>
    <row r="88" spans="1:62" s="74" customFormat="1" ht="15" customHeight="1" x14ac:dyDescent="0.25">
      <c r="A88" s="53">
        <f t="shared" si="28"/>
        <v>71</v>
      </c>
      <c r="B88" s="53">
        <f t="shared" si="28"/>
        <v>15</v>
      </c>
      <c r="C88" s="68" t="s">
        <v>216</v>
      </c>
      <c r="D88" s="55" t="s">
        <v>119</v>
      </c>
      <c r="E88" s="56">
        <v>42366</v>
      </c>
      <c r="F88" s="69">
        <f t="shared" si="29"/>
        <v>574346991946</v>
      </c>
      <c r="G88" s="70">
        <f t="shared" si="30"/>
        <v>61395578906</v>
      </c>
      <c r="H88" s="70">
        <v>6148340506</v>
      </c>
      <c r="I88" s="70">
        <v>5098000000</v>
      </c>
      <c r="J88" s="70">
        <v>7035000000</v>
      </c>
      <c r="K88" s="70">
        <v>43114238400</v>
      </c>
      <c r="L88" s="70">
        <f t="shared" si="31"/>
        <v>466171977040</v>
      </c>
      <c r="M88" s="70">
        <v>11655137000</v>
      </c>
      <c r="N88" s="70">
        <v>382149494000</v>
      </c>
      <c r="O88" s="70">
        <v>72367346040</v>
      </c>
      <c r="P88" s="70">
        <f t="shared" si="32"/>
        <v>46779436000</v>
      </c>
      <c r="Q88" s="70">
        <v>0</v>
      </c>
      <c r="R88" s="70">
        <v>0</v>
      </c>
      <c r="S88" s="70">
        <v>15384288000</v>
      </c>
      <c r="T88" s="70">
        <v>31395148000</v>
      </c>
      <c r="U88" s="70">
        <v>0</v>
      </c>
      <c r="V88" s="70">
        <f t="shared" si="33"/>
        <v>692346991946</v>
      </c>
      <c r="W88" s="70">
        <f t="shared" si="34"/>
        <v>251649228831</v>
      </c>
      <c r="X88" s="70">
        <v>250089228831</v>
      </c>
      <c r="Y88" s="70">
        <v>0</v>
      </c>
      <c r="Z88" s="70">
        <v>0</v>
      </c>
      <c r="AA88" s="70">
        <v>0</v>
      </c>
      <c r="AB88" s="70">
        <v>0</v>
      </c>
      <c r="AC88" s="70">
        <v>0</v>
      </c>
      <c r="AD88" s="70">
        <v>560000000</v>
      </c>
      <c r="AE88" s="70">
        <v>1000000000</v>
      </c>
      <c r="AF88" s="70">
        <f t="shared" si="35"/>
        <v>440697763115</v>
      </c>
      <c r="AG88" s="70">
        <v>15293952100</v>
      </c>
      <c r="AH88" s="70">
        <v>156324903718</v>
      </c>
      <c r="AI88" s="70">
        <v>269078907297</v>
      </c>
      <c r="AJ88" s="70">
        <f t="shared" si="36"/>
        <v>118000000000</v>
      </c>
      <c r="AK88" s="70">
        <v>118000000000</v>
      </c>
      <c r="AL88" s="70">
        <v>0</v>
      </c>
      <c r="AM88" s="70">
        <v>0</v>
      </c>
      <c r="AN88" s="70">
        <v>0</v>
      </c>
      <c r="AO88" s="70">
        <v>0</v>
      </c>
      <c r="AP88" s="70">
        <v>0</v>
      </c>
      <c r="AQ88" s="70">
        <f t="shared" si="37"/>
        <v>0</v>
      </c>
      <c r="AR88" s="70">
        <v>0</v>
      </c>
      <c r="AS88" s="70">
        <v>0</v>
      </c>
      <c r="AT88" s="70">
        <v>0</v>
      </c>
      <c r="AU88" s="70">
        <v>0</v>
      </c>
      <c r="AV88" s="71">
        <f t="shared" si="38"/>
        <v>-118000000000</v>
      </c>
      <c r="AW88" s="71">
        <f t="shared" si="20"/>
        <v>118000000000</v>
      </c>
      <c r="AX88" s="60">
        <f t="shared" si="27"/>
        <v>0</v>
      </c>
      <c r="AY88" s="72">
        <v>1</v>
      </c>
      <c r="AZ88" s="73"/>
      <c r="BA88" s="52">
        <v>1</v>
      </c>
      <c r="BB88" s="64"/>
      <c r="BC88" s="64"/>
      <c r="BD88" s="64"/>
      <c r="BE88" s="52">
        <v>1</v>
      </c>
      <c r="BF88" s="64"/>
      <c r="BG88" s="74" t="s">
        <v>96</v>
      </c>
      <c r="BH88" s="74" t="s">
        <v>97</v>
      </c>
      <c r="BJ88" s="64">
        <v>1</v>
      </c>
    </row>
    <row r="89" spans="1:62" ht="15" customHeight="1" x14ac:dyDescent="0.25">
      <c r="A89" s="53">
        <f t="shared" si="28"/>
        <v>72</v>
      </c>
      <c r="B89" s="53">
        <f t="shared" si="28"/>
        <v>16</v>
      </c>
      <c r="C89" s="54" t="s">
        <v>217</v>
      </c>
      <c r="D89" s="55" t="s">
        <v>117</v>
      </c>
      <c r="E89" s="56">
        <v>42369</v>
      </c>
      <c r="F89" s="57">
        <f t="shared" si="29"/>
        <v>675179660564.30005</v>
      </c>
      <c r="G89" s="58">
        <f t="shared" si="30"/>
        <v>31425615324.299999</v>
      </c>
      <c r="H89" s="58">
        <v>6605338937.6999998</v>
      </c>
      <c r="I89" s="58">
        <v>4672714697.6000004</v>
      </c>
      <c r="J89" s="58">
        <v>4523786806</v>
      </c>
      <c r="K89" s="58">
        <v>15623774883</v>
      </c>
      <c r="L89" s="58">
        <f t="shared" si="31"/>
        <v>525826520140</v>
      </c>
      <c r="M89" s="58">
        <v>16147291000</v>
      </c>
      <c r="N89" s="58">
        <v>422666213000</v>
      </c>
      <c r="O89" s="58">
        <v>87013016140</v>
      </c>
      <c r="P89" s="58">
        <f t="shared" si="32"/>
        <v>117927525100</v>
      </c>
      <c r="Q89" s="58">
        <v>0</v>
      </c>
      <c r="R89" s="58">
        <v>0</v>
      </c>
      <c r="S89" s="58">
        <v>19637581100</v>
      </c>
      <c r="T89" s="58">
        <v>63864869000</v>
      </c>
      <c r="U89" s="58">
        <v>34425075000</v>
      </c>
      <c r="V89" s="58">
        <f t="shared" si="33"/>
        <v>761968292196.80005</v>
      </c>
      <c r="W89" s="58">
        <f t="shared" si="34"/>
        <v>362727651894</v>
      </c>
      <c r="X89" s="58">
        <v>284403061078</v>
      </c>
      <c r="Y89" s="58">
        <v>0</v>
      </c>
      <c r="Z89" s="58">
        <v>0</v>
      </c>
      <c r="AA89" s="58">
        <v>838727500</v>
      </c>
      <c r="AB89" s="58">
        <v>0</v>
      </c>
      <c r="AC89" s="58">
        <v>880836318</v>
      </c>
      <c r="AD89" s="58">
        <v>75605026998</v>
      </c>
      <c r="AE89" s="58">
        <v>1000000000</v>
      </c>
      <c r="AF89" s="58">
        <f t="shared" si="35"/>
        <v>399240640302.79999</v>
      </c>
      <c r="AG89" s="58">
        <v>24443533500</v>
      </c>
      <c r="AH89" s="58">
        <v>151726236834.79999</v>
      </c>
      <c r="AI89" s="58">
        <v>223070869968</v>
      </c>
      <c r="AJ89" s="58">
        <f t="shared" si="36"/>
        <v>86788631632.5</v>
      </c>
      <c r="AK89" s="58">
        <v>86788631632.5</v>
      </c>
      <c r="AL89" s="58">
        <v>0</v>
      </c>
      <c r="AM89" s="58">
        <v>0</v>
      </c>
      <c r="AN89" s="58">
        <v>0</v>
      </c>
      <c r="AO89" s="58">
        <v>0</v>
      </c>
      <c r="AP89" s="58">
        <v>0</v>
      </c>
      <c r="AQ89" s="58">
        <f t="shared" si="37"/>
        <v>0</v>
      </c>
      <c r="AR89" s="58">
        <v>0</v>
      </c>
      <c r="AS89" s="58">
        <v>0</v>
      </c>
      <c r="AT89" s="58">
        <v>0</v>
      </c>
      <c r="AU89" s="58">
        <v>0</v>
      </c>
      <c r="AV89" s="59">
        <f t="shared" si="38"/>
        <v>-86788631632.5</v>
      </c>
      <c r="AW89" s="59">
        <f t="shared" si="20"/>
        <v>86788631632.5</v>
      </c>
      <c r="AX89" s="60">
        <f t="shared" si="27"/>
        <v>0</v>
      </c>
      <c r="AY89" s="61">
        <v>1</v>
      </c>
      <c r="AZ89" s="62"/>
      <c r="BA89" s="52">
        <v>1</v>
      </c>
      <c r="BB89" s="6"/>
      <c r="BC89" s="6"/>
      <c r="BD89" s="6"/>
      <c r="BE89" s="52">
        <v>1</v>
      </c>
      <c r="BF89" s="64" t="s">
        <v>114</v>
      </c>
      <c r="BG89" s="5" t="s">
        <v>96</v>
      </c>
      <c r="BH89" s="5" t="s">
        <v>106</v>
      </c>
      <c r="BJ89" s="6">
        <v>1</v>
      </c>
    </row>
    <row r="90" spans="1:62" ht="15" customHeight="1" x14ac:dyDescent="0.25">
      <c r="A90" s="53">
        <f t="shared" si="28"/>
        <v>73</v>
      </c>
      <c r="B90" s="53">
        <f t="shared" si="28"/>
        <v>17</v>
      </c>
      <c r="C90" s="54" t="s">
        <v>218</v>
      </c>
      <c r="D90" s="55" t="s">
        <v>117</v>
      </c>
      <c r="E90" s="56">
        <v>42364</v>
      </c>
      <c r="F90" s="57">
        <f t="shared" si="29"/>
        <v>764279917067</v>
      </c>
      <c r="G90" s="58">
        <f t="shared" si="30"/>
        <v>96784744067</v>
      </c>
      <c r="H90" s="58">
        <v>11168600000</v>
      </c>
      <c r="I90" s="58">
        <v>7909914600</v>
      </c>
      <c r="J90" s="58">
        <v>11700000000</v>
      </c>
      <c r="K90" s="58">
        <v>66006229467</v>
      </c>
      <c r="L90" s="58">
        <f t="shared" si="31"/>
        <v>563794735000</v>
      </c>
      <c r="M90" s="58">
        <v>14192088000</v>
      </c>
      <c r="N90" s="58">
        <v>445523347000</v>
      </c>
      <c r="O90" s="58">
        <v>104079300000</v>
      </c>
      <c r="P90" s="58">
        <f t="shared" si="32"/>
        <v>103700438000</v>
      </c>
      <c r="Q90" s="58">
        <v>0</v>
      </c>
      <c r="R90" s="58">
        <v>0</v>
      </c>
      <c r="S90" s="58">
        <v>21567141000</v>
      </c>
      <c r="T90" s="58">
        <v>82133297000</v>
      </c>
      <c r="U90" s="58">
        <v>0</v>
      </c>
      <c r="V90" s="58">
        <f t="shared" si="33"/>
        <v>836595428077</v>
      </c>
      <c r="W90" s="58">
        <f t="shared" si="34"/>
        <v>392339116367</v>
      </c>
      <c r="X90" s="58">
        <v>386329905158</v>
      </c>
      <c r="Y90" s="58">
        <v>0</v>
      </c>
      <c r="Z90" s="58">
        <v>0</v>
      </c>
      <c r="AA90" s="58">
        <v>5000000000</v>
      </c>
      <c r="AB90" s="58">
        <v>0</v>
      </c>
      <c r="AC90" s="58">
        <v>0</v>
      </c>
      <c r="AD90" s="58">
        <v>559211209</v>
      </c>
      <c r="AE90" s="58">
        <v>450000000</v>
      </c>
      <c r="AF90" s="58">
        <f t="shared" si="35"/>
        <v>444256311710</v>
      </c>
      <c r="AG90" s="58">
        <v>37038981437</v>
      </c>
      <c r="AH90" s="58">
        <v>217079397660</v>
      </c>
      <c r="AI90" s="58">
        <v>190137932613</v>
      </c>
      <c r="AJ90" s="58">
        <f t="shared" si="36"/>
        <v>72315511010</v>
      </c>
      <c r="AK90" s="58">
        <v>72315511010</v>
      </c>
      <c r="AL90" s="58">
        <v>0</v>
      </c>
      <c r="AM90" s="58">
        <v>0</v>
      </c>
      <c r="AN90" s="58">
        <v>0</v>
      </c>
      <c r="AO90" s="58">
        <v>0</v>
      </c>
      <c r="AP90" s="58">
        <v>0</v>
      </c>
      <c r="AQ90" s="58">
        <f t="shared" si="37"/>
        <v>0</v>
      </c>
      <c r="AR90" s="58">
        <v>0</v>
      </c>
      <c r="AS90" s="58">
        <v>0</v>
      </c>
      <c r="AT90" s="58">
        <v>0</v>
      </c>
      <c r="AU90" s="58">
        <v>0</v>
      </c>
      <c r="AV90" s="59">
        <f t="shared" si="38"/>
        <v>-72315511010</v>
      </c>
      <c r="AW90" s="59">
        <f t="shared" si="20"/>
        <v>72315511010</v>
      </c>
      <c r="AX90" s="60">
        <f t="shared" si="27"/>
        <v>0</v>
      </c>
      <c r="AY90" s="61">
        <v>1</v>
      </c>
      <c r="AZ90" s="62"/>
      <c r="BA90" s="52">
        <v>1</v>
      </c>
      <c r="BB90" s="6"/>
      <c r="BC90" s="6"/>
      <c r="BD90" s="6"/>
      <c r="BE90" s="52">
        <v>1</v>
      </c>
      <c r="BG90" s="5" t="s">
        <v>96</v>
      </c>
      <c r="BH90" s="5" t="s">
        <v>102</v>
      </c>
      <c r="BJ90" s="6">
        <v>1</v>
      </c>
    </row>
    <row r="91" spans="1:62" ht="15" customHeight="1" x14ac:dyDescent="0.25">
      <c r="A91" s="53">
        <f t="shared" ref="A91:B92" si="39">A90+1</f>
        <v>74</v>
      </c>
      <c r="B91" s="53">
        <f t="shared" si="39"/>
        <v>18</v>
      </c>
      <c r="C91" s="54" t="s">
        <v>219</v>
      </c>
      <c r="D91" s="55" t="s">
        <v>220</v>
      </c>
      <c r="E91" s="56">
        <v>42361</v>
      </c>
      <c r="F91" s="57">
        <f t="shared" si="29"/>
        <v>633663299959</v>
      </c>
      <c r="G91" s="58">
        <f t="shared" si="30"/>
        <v>59079488700</v>
      </c>
      <c r="H91" s="58">
        <v>4819700000</v>
      </c>
      <c r="I91" s="58">
        <v>3330468800</v>
      </c>
      <c r="J91" s="58">
        <v>9115000000</v>
      </c>
      <c r="K91" s="58">
        <v>41814319900</v>
      </c>
      <c r="L91" s="58">
        <f t="shared" si="31"/>
        <v>493459427920</v>
      </c>
      <c r="M91" s="58">
        <v>21015746000</v>
      </c>
      <c r="N91" s="58">
        <v>381838808000</v>
      </c>
      <c r="O91" s="58">
        <v>90604873920</v>
      </c>
      <c r="P91" s="58">
        <f t="shared" si="32"/>
        <v>81124383339</v>
      </c>
      <c r="Q91" s="58">
        <v>3000000000</v>
      </c>
      <c r="R91" s="58">
        <v>0</v>
      </c>
      <c r="S91" s="58">
        <v>24597905339</v>
      </c>
      <c r="T91" s="58">
        <v>35130167000</v>
      </c>
      <c r="U91" s="58">
        <v>18396311000</v>
      </c>
      <c r="V91" s="58">
        <f t="shared" si="33"/>
        <v>709593925991.33997</v>
      </c>
      <c r="W91" s="58">
        <f t="shared" si="34"/>
        <v>303228088076.33997</v>
      </c>
      <c r="X91" s="58">
        <v>235291990836.34</v>
      </c>
      <c r="Y91" s="58">
        <v>1500000000</v>
      </c>
      <c r="Z91" s="58">
        <v>0</v>
      </c>
      <c r="AA91" s="58">
        <v>5367812500</v>
      </c>
      <c r="AB91" s="58">
        <v>100000000</v>
      </c>
      <c r="AC91" s="58">
        <v>953480180</v>
      </c>
      <c r="AD91" s="58">
        <v>59264804560</v>
      </c>
      <c r="AE91" s="58">
        <v>750000000</v>
      </c>
      <c r="AF91" s="58">
        <f t="shared" si="35"/>
        <v>406365837915</v>
      </c>
      <c r="AG91" s="58">
        <v>0</v>
      </c>
      <c r="AH91" s="58">
        <v>209289567255</v>
      </c>
      <c r="AI91" s="58">
        <v>197076270660</v>
      </c>
      <c r="AJ91" s="58">
        <f t="shared" si="36"/>
        <v>96383292699</v>
      </c>
      <c r="AK91" s="58">
        <v>82533292699</v>
      </c>
      <c r="AL91" s="58">
        <v>0</v>
      </c>
      <c r="AM91" s="58">
        <v>0</v>
      </c>
      <c r="AN91" s="58">
        <v>0</v>
      </c>
      <c r="AO91" s="58">
        <v>13850000000</v>
      </c>
      <c r="AP91" s="58">
        <v>0</v>
      </c>
      <c r="AQ91" s="58">
        <f t="shared" si="37"/>
        <v>20452666666.66</v>
      </c>
      <c r="AR91" s="58">
        <v>0</v>
      </c>
      <c r="AS91" s="58">
        <v>19286000000</v>
      </c>
      <c r="AT91" s="58">
        <v>1166666666.6600001</v>
      </c>
      <c r="AU91" s="58">
        <v>0</v>
      </c>
      <c r="AV91" s="59">
        <f t="shared" si="38"/>
        <v>-75930626032.339966</v>
      </c>
      <c r="AW91" s="59">
        <f t="shared" si="20"/>
        <v>75930626032.339996</v>
      </c>
      <c r="AX91" s="60">
        <f t="shared" si="27"/>
        <v>0</v>
      </c>
      <c r="AY91" s="61">
        <v>1</v>
      </c>
      <c r="AZ91" s="62"/>
      <c r="BA91" s="52">
        <v>1</v>
      </c>
      <c r="BB91" s="6"/>
      <c r="BC91" s="6"/>
      <c r="BD91" s="6"/>
      <c r="BE91" s="52">
        <v>1</v>
      </c>
      <c r="BF91" s="64" t="s">
        <v>114</v>
      </c>
      <c r="BG91" s="5" t="s">
        <v>96</v>
      </c>
      <c r="BH91" s="5" t="s">
        <v>106</v>
      </c>
      <c r="BJ91" s="6">
        <v>1</v>
      </c>
    </row>
    <row r="92" spans="1:62" ht="15" customHeight="1" x14ac:dyDescent="0.25">
      <c r="A92" s="53">
        <f t="shared" si="39"/>
        <v>75</v>
      </c>
      <c r="B92" s="53">
        <f t="shared" si="39"/>
        <v>19</v>
      </c>
      <c r="C92" s="54" t="s">
        <v>221</v>
      </c>
      <c r="D92" s="55" t="s">
        <v>104</v>
      </c>
      <c r="E92" s="56">
        <v>42364</v>
      </c>
      <c r="F92" s="57">
        <f t="shared" si="29"/>
        <v>598687962249</v>
      </c>
      <c r="G92" s="58">
        <f t="shared" si="30"/>
        <v>43875034372</v>
      </c>
      <c r="H92" s="58">
        <v>5697390000</v>
      </c>
      <c r="I92" s="58">
        <v>6779642372</v>
      </c>
      <c r="J92" s="58">
        <v>8500000000</v>
      </c>
      <c r="K92" s="58">
        <v>22898002000</v>
      </c>
      <c r="L92" s="58">
        <f t="shared" si="31"/>
        <v>497009203000</v>
      </c>
      <c r="M92" s="58">
        <v>13234750000</v>
      </c>
      <c r="N92" s="58">
        <v>405224758000</v>
      </c>
      <c r="O92" s="58">
        <v>78549695000</v>
      </c>
      <c r="P92" s="58">
        <f t="shared" si="32"/>
        <v>57803724877</v>
      </c>
      <c r="Q92" s="58">
        <v>0</v>
      </c>
      <c r="R92" s="58">
        <v>0</v>
      </c>
      <c r="S92" s="58">
        <v>9928429877</v>
      </c>
      <c r="T92" s="58">
        <v>46905295000</v>
      </c>
      <c r="U92" s="58">
        <v>970000000</v>
      </c>
      <c r="V92" s="58">
        <f t="shared" si="33"/>
        <v>653715016713</v>
      </c>
      <c r="W92" s="58">
        <f t="shared" si="34"/>
        <v>305659611097</v>
      </c>
      <c r="X92" s="58">
        <v>295976256819</v>
      </c>
      <c r="Y92" s="58">
        <v>0</v>
      </c>
      <c r="Z92" s="58">
        <v>0</v>
      </c>
      <c r="AA92" s="58">
        <v>6137017000</v>
      </c>
      <c r="AB92" s="58">
        <v>0</v>
      </c>
      <c r="AC92" s="58">
        <v>0</v>
      </c>
      <c r="AD92" s="58">
        <v>546337278</v>
      </c>
      <c r="AE92" s="58">
        <v>3000000000</v>
      </c>
      <c r="AF92" s="58">
        <f t="shared" si="35"/>
        <v>348055405616</v>
      </c>
      <c r="AG92" s="58">
        <v>10926616700</v>
      </c>
      <c r="AH92" s="58">
        <v>169358501775</v>
      </c>
      <c r="AI92" s="58">
        <v>167770287141</v>
      </c>
      <c r="AJ92" s="58">
        <f t="shared" si="36"/>
        <v>71602054464</v>
      </c>
      <c r="AK92" s="58">
        <v>71527054464</v>
      </c>
      <c r="AL92" s="58">
        <v>0</v>
      </c>
      <c r="AM92" s="58">
        <v>0</v>
      </c>
      <c r="AN92" s="58">
        <v>0</v>
      </c>
      <c r="AO92" s="58">
        <v>75000000</v>
      </c>
      <c r="AP92" s="58">
        <v>0</v>
      </c>
      <c r="AQ92" s="58">
        <f t="shared" si="37"/>
        <v>16575000000</v>
      </c>
      <c r="AR92" s="58">
        <v>0</v>
      </c>
      <c r="AS92" s="58">
        <v>16500000000</v>
      </c>
      <c r="AT92" s="58">
        <v>0</v>
      </c>
      <c r="AU92" s="58">
        <v>75000000</v>
      </c>
      <c r="AV92" s="59">
        <f t="shared" si="38"/>
        <v>-55027054464</v>
      </c>
      <c r="AW92" s="59">
        <f t="shared" si="20"/>
        <v>55027054464</v>
      </c>
      <c r="AX92" s="60">
        <f t="shared" si="27"/>
        <v>0</v>
      </c>
      <c r="AY92" s="61">
        <v>1</v>
      </c>
      <c r="AZ92" s="62"/>
      <c r="BA92" s="52">
        <v>1</v>
      </c>
      <c r="BB92" s="6"/>
      <c r="BC92" s="6"/>
      <c r="BD92" s="6"/>
      <c r="BE92" s="52">
        <v>1</v>
      </c>
      <c r="BG92" s="5" t="s">
        <v>96</v>
      </c>
      <c r="BH92" s="5" t="s">
        <v>186</v>
      </c>
      <c r="BJ92" s="6">
        <v>1</v>
      </c>
    </row>
    <row r="93" spans="1:62" s="74" customFormat="1" ht="15" customHeight="1" x14ac:dyDescent="0.25">
      <c r="A93" s="75" t="s">
        <v>145</v>
      </c>
      <c r="B93" s="75" t="s">
        <v>145</v>
      </c>
      <c r="C93" s="76" t="s">
        <v>146</v>
      </c>
      <c r="D93" s="77"/>
      <c r="E93" s="77"/>
      <c r="F93" s="78">
        <f>SUM(F74:F85)</f>
        <v>13727506676794</v>
      </c>
      <c r="G93" s="78">
        <f t="shared" ref="G93:AZ93" si="40">SUM(G74:G85)</f>
        <v>854940124229</v>
      </c>
      <c r="H93" s="78">
        <f t="shared" si="40"/>
        <v>160378451428</v>
      </c>
      <c r="I93" s="78">
        <f t="shared" si="40"/>
        <v>95841379539</v>
      </c>
      <c r="J93" s="78">
        <f t="shared" si="40"/>
        <v>101876259032</v>
      </c>
      <c r="K93" s="78">
        <f t="shared" si="40"/>
        <v>496844034230</v>
      </c>
      <c r="L93" s="78">
        <f t="shared" si="40"/>
        <v>10069505274827</v>
      </c>
      <c r="M93" s="78">
        <f t="shared" si="40"/>
        <v>256545421487</v>
      </c>
      <c r="N93" s="78">
        <f t="shared" si="40"/>
        <v>8072606690000</v>
      </c>
      <c r="O93" s="78">
        <f t="shared" si="40"/>
        <v>1740353163340</v>
      </c>
      <c r="P93" s="78">
        <f t="shared" si="40"/>
        <v>2803061277738</v>
      </c>
      <c r="Q93" s="78">
        <f t="shared" si="40"/>
        <v>18374063500</v>
      </c>
      <c r="R93" s="78">
        <f t="shared" si="40"/>
        <v>0</v>
      </c>
      <c r="S93" s="78">
        <f t="shared" si="40"/>
        <v>446435430398</v>
      </c>
      <c r="T93" s="78">
        <f t="shared" si="40"/>
        <v>1779261947000</v>
      </c>
      <c r="U93" s="78">
        <f t="shared" si="40"/>
        <v>558989836840</v>
      </c>
      <c r="V93" s="78">
        <f t="shared" si="40"/>
        <v>14811922027058.77</v>
      </c>
      <c r="W93" s="78">
        <f t="shared" si="40"/>
        <v>8595759674103.7695</v>
      </c>
      <c r="X93" s="78">
        <f t="shared" si="40"/>
        <v>7110309272904.7695</v>
      </c>
      <c r="Y93" s="78">
        <f t="shared" si="40"/>
        <v>9405000000</v>
      </c>
      <c r="Z93" s="78">
        <f t="shared" si="40"/>
        <v>100000000</v>
      </c>
      <c r="AA93" s="78">
        <f t="shared" si="40"/>
        <v>78661681100</v>
      </c>
      <c r="AB93" s="78">
        <f t="shared" si="40"/>
        <v>4491660512</v>
      </c>
      <c r="AC93" s="78">
        <f t="shared" si="40"/>
        <v>27089734048.299999</v>
      </c>
      <c r="AD93" s="78">
        <f t="shared" si="40"/>
        <v>1325431468388.7</v>
      </c>
      <c r="AE93" s="78">
        <f t="shared" si="40"/>
        <v>40270857150</v>
      </c>
      <c r="AF93" s="78">
        <f t="shared" si="40"/>
        <v>6216162352955</v>
      </c>
      <c r="AG93" s="78">
        <f t="shared" si="40"/>
        <v>427664353563</v>
      </c>
      <c r="AH93" s="78">
        <f t="shared" si="40"/>
        <v>2498747055605</v>
      </c>
      <c r="AI93" s="78">
        <f t="shared" si="40"/>
        <v>3289750943787</v>
      </c>
      <c r="AJ93" s="78">
        <f t="shared" si="40"/>
        <v>1149177311507.77</v>
      </c>
      <c r="AK93" s="78">
        <f t="shared" si="40"/>
        <v>1064204146507.77</v>
      </c>
      <c r="AL93" s="78">
        <f t="shared" si="40"/>
        <v>0</v>
      </c>
      <c r="AM93" s="78">
        <f t="shared" si="40"/>
        <v>0</v>
      </c>
      <c r="AN93" s="78">
        <f t="shared" si="40"/>
        <v>84873165000</v>
      </c>
      <c r="AO93" s="78">
        <f t="shared" si="40"/>
        <v>0</v>
      </c>
      <c r="AP93" s="78">
        <f t="shared" si="40"/>
        <v>100000000</v>
      </c>
      <c r="AQ93" s="78">
        <f t="shared" si="40"/>
        <v>64765000000</v>
      </c>
      <c r="AR93" s="78">
        <f t="shared" si="40"/>
        <v>0</v>
      </c>
      <c r="AS93" s="78">
        <f t="shared" si="40"/>
        <v>64765000000</v>
      </c>
      <c r="AT93" s="78">
        <f t="shared" si="40"/>
        <v>0</v>
      </c>
      <c r="AU93" s="78">
        <f t="shared" si="40"/>
        <v>0</v>
      </c>
      <c r="AV93" s="78">
        <f t="shared" si="40"/>
        <v>-1084415350264.77</v>
      </c>
      <c r="AW93" s="78">
        <f t="shared" si="40"/>
        <v>1084412311507.77</v>
      </c>
      <c r="AX93" s="79">
        <f t="shared" si="40"/>
        <v>-3038757.0000915527</v>
      </c>
      <c r="AY93" s="80">
        <f t="shared" si="40"/>
        <v>12</v>
      </c>
      <c r="AZ93" s="81">
        <f t="shared" si="40"/>
        <v>0</v>
      </c>
      <c r="BA93" s="64"/>
      <c r="BB93" s="64"/>
      <c r="BC93" s="64"/>
      <c r="BD93" s="64"/>
      <c r="BE93" s="64"/>
      <c r="BF93" s="64"/>
      <c r="BJ93" s="64"/>
    </row>
    <row r="94" spans="1:62" s="74" customFormat="1" ht="15" customHeight="1" x14ac:dyDescent="0.25">
      <c r="A94" s="75" t="s">
        <v>147</v>
      </c>
      <c r="B94" s="75" t="s">
        <v>147</v>
      </c>
      <c r="C94" s="76" t="s">
        <v>148</v>
      </c>
      <c r="D94" s="77"/>
      <c r="E94" s="77"/>
      <c r="F94" s="78">
        <f>SUM(F86:F92)</f>
        <v>6022701597760.1904</v>
      </c>
      <c r="G94" s="78">
        <f t="shared" ref="G94:AZ94" si="41">SUM(G86:G92)</f>
        <v>841147252464.19006</v>
      </c>
      <c r="H94" s="78">
        <f t="shared" si="41"/>
        <v>364506983225.70001</v>
      </c>
      <c r="I94" s="78">
        <f t="shared" si="41"/>
        <v>100548151693.49001</v>
      </c>
      <c r="J94" s="78">
        <f t="shared" si="41"/>
        <v>63326233603</v>
      </c>
      <c r="K94" s="78">
        <f t="shared" si="41"/>
        <v>312765883942</v>
      </c>
      <c r="L94" s="78">
        <f t="shared" si="41"/>
        <v>4335838144880</v>
      </c>
      <c r="M94" s="78">
        <f t="shared" si="41"/>
        <v>159514689000</v>
      </c>
      <c r="N94" s="78">
        <f t="shared" si="41"/>
        <v>3616417270000</v>
      </c>
      <c r="O94" s="78">
        <f t="shared" si="41"/>
        <v>559906185880</v>
      </c>
      <c r="P94" s="78">
        <f t="shared" si="41"/>
        <v>845716200416</v>
      </c>
      <c r="Q94" s="78">
        <f t="shared" si="41"/>
        <v>28987955000</v>
      </c>
      <c r="R94" s="78">
        <f t="shared" si="41"/>
        <v>0</v>
      </c>
      <c r="S94" s="78">
        <f t="shared" si="41"/>
        <v>212853027416</v>
      </c>
      <c r="T94" s="78">
        <f t="shared" si="41"/>
        <v>546959832000</v>
      </c>
      <c r="U94" s="78">
        <f t="shared" si="41"/>
        <v>56915386000</v>
      </c>
      <c r="V94" s="78">
        <f t="shared" si="41"/>
        <v>6824570420899.0303</v>
      </c>
      <c r="W94" s="78">
        <f t="shared" si="41"/>
        <v>3326132146468.23</v>
      </c>
      <c r="X94" s="78">
        <f t="shared" si="41"/>
        <v>3099200139507.3599</v>
      </c>
      <c r="Y94" s="78">
        <f t="shared" si="41"/>
        <v>5744146780.8699999</v>
      </c>
      <c r="Z94" s="78">
        <f t="shared" si="41"/>
        <v>0</v>
      </c>
      <c r="AA94" s="78">
        <f t="shared" si="41"/>
        <v>62319395895</v>
      </c>
      <c r="AB94" s="78">
        <f t="shared" si="41"/>
        <v>9392639970</v>
      </c>
      <c r="AC94" s="78">
        <f t="shared" si="41"/>
        <v>1834316498</v>
      </c>
      <c r="AD94" s="78">
        <f t="shared" si="41"/>
        <v>138041507817</v>
      </c>
      <c r="AE94" s="78">
        <f t="shared" si="41"/>
        <v>9600000000</v>
      </c>
      <c r="AF94" s="78">
        <f t="shared" si="41"/>
        <v>3498438274430.7998</v>
      </c>
      <c r="AG94" s="78">
        <f t="shared" si="41"/>
        <v>171333013851</v>
      </c>
      <c r="AH94" s="78">
        <f t="shared" si="41"/>
        <v>1666219484202.8</v>
      </c>
      <c r="AI94" s="78">
        <f t="shared" si="41"/>
        <v>1660885776377</v>
      </c>
      <c r="AJ94" s="78">
        <f t="shared" si="41"/>
        <v>878396489805.5</v>
      </c>
      <c r="AK94" s="78">
        <f t="shared" si="41"/>
        <v>781164489805.5</v>
      </c>
      <c r="AL94" s="78">
        <f t="shared" si="41"/>
        <v>0</v>
      </c>
      <c r="AM94" s="78">
        <f t="shared" si="41"/>
        <v>0</v>
      </c>
      <c r="AN94" s="78">
        <f t="shared" si="41"/>
        <v>83307000000</v>
      </c>
      <c r="AO94" s="78">
        <f t="shared" si="41"/>
        <v>13925000000</v>
      </c>
      <c r="AP94" s="78">
        <f t="shared" si="41"/>
        <v>0</v>
      </c>
      <c r="AQ94" s="78">
        <f t="shared" si="41"/>
        <v>76527666666.660004</v>
      </c>
      <c r="AR94" s="78">
        <f t="shared" si="41"/>
        <v>15000000000</v>
      </c>
      <c r="AS94" s="78">
        <f t="shared" si="41"/>
        <v>60286000000</v>
      </c>
      <c r="AT94" s="78">
        <f t="shared" si="41"/>
        <v>1166666666.6600001</v>
      </c>
      <c r="AU94" s="78">
        <f t="shared" si="41"/>
        <v>75000000</v>
      </c>
      <c r="AV94" s="78">
        <f t="shared" si="41"/>
        <v>-801868823138.83997</v>
      </c>
      <c r="AW94" s="78">
        <f t="shared" si="41"/>
        <v>801868823138.83997</v>
      </c>
      <c r="AX94" s="79">
        <f t="shared" si="41"/>
        <v>0</v>
      </c>
      <c r="AY94" s="80">
        <f t="shared" si="41"/>
        <v>7</v>
      </c>
      <c r="AZ94" s="81">
        <f t="shared" si="41"/>
        <v>0</v>
      </c>
      <c r="BA94" s="64"/>
      <c r="BB94" s="64"/>
      <c r="BC94" s="64"/>
      <c r="BD94" s="64"/>
      <c r="BE94" s="64"/>
      <c r="BF94" s="64"/>
      <c r="BJ94" s="64"/>
    </row>
    <row r="95" spans="1:62" s="74" customFormat="1" ht="15" customHeight="1" x14ac:dyDescent="0.25">
      <c r="A95" s="75" t="s">
        <v>149</v>
      </c>
      <c r="B95" s="75" t="s">
        <v>149</v>
      </c>
      <c r="C95" s="76" t="s">
        <v>222</v>
      </c>
      <c r="D95" s="77"/>
      <c r="E95" s="77"/>
      <c r="F95" s="78">
        <f t="shared" ref="F95:AZ95" si="42">F93+F94</f>
        <v>19750208274554.191</v>
      </c>
      <c r="G95" s="78">
        <f t="shared" si="42"/>
        <v>1696087376693.1899</v>
      </c>
      <c r="H95" s="78">
        <f t="shared" si="42"/>
        <v>524885434653.70001</v>
      </c>
      <c r="I95" s="78">
        <f t="shared" si="42"/>
        <v>196389531232.48999</v>
      </c>
      <c r="J95" s="78">
        <f t="shared" si="42"/>
        <v>165202492635</v>
      </c>
      <c r="K95" s="78">
        <f t="shared" si="42"/>
        <v>809609918172</v>
      </c>
      <c r="L95" s="78">
        <f t="shared" si="42"/>
        <v>14405343419707</v>
      </c>
      <c r="M95" s="78">
        <f t="shared" si="42"/>
        <v>416060110487</v>
      </c>
      <c r="N95" s="78">
        <f t="shared" si="42"/>
        <v>11689023960000</v>
      </c>
      <c r="O95" s="78">
        <f t="shared" si="42"/>
        <v>2300259349220</v>
      </c>
      <c r="P95" s="78">
        <f t="shared" si="42"/>
        <v>3648777478154</v>
      </c>
      <c r="Q95" s="78">
        <f t="shared" si="42"/>
        <v>47362018500</v>
      </c>
      <c r="R95" s="78">
        <f t="shared" si="42"/>
        <v>0</v>
      </c>
      <c r="S95" s="78">
        <f t="shared" si="42"/>
        <v>659288457814</v>
      </c>
      <c r="T95" s="78">
        <f t="shared" si="42"/>
        <v>2326221779000</v>
      </c>
      <c r="U95" s="78">
        <f t="shared" si="42"/>
        <v>615905222840</v>
      </c>
      <c r="V95" s="78">
        <f t="shared" si="42"/>
        <v>21636492447957.801</v>
      </c>
      <c r="W95" s="78">
        <f t="shared" si="42"/>
        <v>11921891820572</v>
      </c>
      <c r="X95" s="78">
        <f t="shared" si="42"/>
        <v>10209509412412.129</v>
      </c>
      <c r="Y95" s="78">
        <f t="shared" si="42"/>
        <v>15149146780.869999</v>
      </c>
      <c r="Z95" s="78">
        <f t="shared" si="42"/>
        <v>100000000</v>
      </c>
      <c r="AA95" s="78">
        <f t="shared" si="42"/>
        <v>140981076995</v>
      </c>
      <c r="AB95" s="78">
        <f t="shared" si="42"/>
        <v>13884300482</v>
      </c>
      <c r="AC95" s="78">
        <f t="shared" si="42"/>
        <v>28924050546.299999</v>
      </c>
      <c r="AD95" s="78">
        <f t="shared" si="42"/>
        <v>1463472976205.7</v>
      </c>
      <c r="AE95" s="78">
        <f t="shared" si="42"/>
        <v>49870857150</v>
      </c>
      <c r="AF95" s="78">
        <f t="shared" si="42"/>
        <v>9714600627385.8008</v>
      </c>
      <c r="AG95" s="78">
        <f t="shared" si="42"/>
        <v>598997367414</v>
      </c>
      <c r="AH95" s="78">
        <f t="shared" si="42"/>
        <v>4164966539807.7998</v>
      </c>
      <c r="AI95" s="78">
        <f t="shared" si="42"/>
        <v>4950636720164</v>
      </c>
      <c r="AJ95" s="78">
        <f t="shared" si="42"/>
        <v>2027573801313.27</v>
      </c>
      <c r="AK95" s="78">
        <f t="shared" si="42"/>
        <v>1845368636313.27</v>
      </c>
      <c r="AL95" s="78">
        <f t="shared" si="42"/>
        <v>0</v>
      </c>
      <c r="AM95" s="78">
        <f t="shared" si="42"/>
        <v>0</v>
      </c>
      <c r="AN95" s="78">
        <f t="shared" si="42"/>
        <v>168180165000</v>
      </c>
      <c r="AO95" s="78">
        <f t="shared" si="42"/>
        <v>13925000000</v>
      </c>
      <c r="AP95" s="78">
        <f t="shared" si="42"/>
        <v>100000000</v>
      </c>
      <c r="AQ95" s="78">
        <f t="shared" si="42"/>
        <v>141292666666.66</v>
      </c>
      <c r="AR95" s="78">
        <f t="shared" si="42"/>
        <v>15000000000</v>
      </c>
      <c r="AS95" s="78">
        <f t="shared" si="42"/>
        <v>125051000000</v>
      </c>
      <c r="AT95" s="78">
        <f t="shared" si="42"/>
        <v>1166666666.6600001</v>
      </c>
      <c r="AU95" s="78">
        <f t="shared" si="42"/>
        <v>75000000</v>
      </c>
      <c r="AV95" s="78">
        <f t="shared" si="42"/>
        <v>-1886284173403.6099</v>
      </c>
      <c r="AW95" s="78">
        <f t="shared" si="42"/>
        <v>1886281134646.6099</v>
      </c>
      <c r="AX95" s="79">
        <f t="shared" si="42"/>
        <v>-3038757.0000915527</v>
      </c>
      <c r="AY95" s="80">
        <f t="shared" si="42"/>
        <v>19</v>
      </c>
      <c r="AZ95" s="81">
        <f t="shared" si="42"/>
        <v>0</v>
      </c>
      <c r="BA95" s="64"/>
      <c r="BB95" s="64"/>
      <c r="BC95" s="64"/>
      <c r="BD95" s="64"/>
      <c r="BE95" s="64"/>
      <c r="BF95" s="64"/>
      <c r="BJ95" s="64"/>
    </row>
    <row r="96" spans="1:62" s="74" customFormat="1" ht="15" customHeight="1" x14ac:dyDescent="0.25">
      <c r="A96" s="75" t="s">
        <v>151</v>
      </c>
      <c r="B96" s="75" t="s">
        <v>151</v>
      </c>
      <c r="C96" s="76" t="s">
        <v>223</v>
      </c>
      <c r="D96" s="77"/>
      <c r="E96" s="77"/>
      <c r="F96" s="78">
        <f t="shared" ref="F96:AZ96" si="43">F95+F73</f>
        <v>24345912033245.191</v>
      </c>
      <c r="G96" s="78">
        <f t="shared" si="43"/>
        <v>3590777602693.1899</v>
      </c>
      <c r="H96" s="78">
        <f t="shared" si="43"/>
        <v>1952400658653.7</v>
      </c>
      <c r="I96" s="78">
        <f t="shared" si="43"/>
        <v>213124029232.48999</v>
      </c>
      <c r="J96" s="78">
        <f t="shared" si="43"/>
        <v>253122499635</v>
      </c>
      <c r="K96" s="78">
        <f t="shared" si="43"/>
        <v>1172130415172</v>
      </c>
      <c r="L96" s="78">
        <f t="shared" si="43"/>
        <v>17054457775007</v>
      </c>
      <c r="M96" s="78">
        <f t="shared" si="43"/>
        <v>590768281787</v>
      </c>
      <c r="N96" s="78">
        <f t="shared" si="43"/>
        <v>12950939824000</v>
      </c>
      <c r="O96" s="78">
        <f t="shared" si="43"/>
        <v>3512749669220</v>
      </c>
      <c r="P96" s="78">
        <f t="shared" si="43"/>
        <v>3700676655545</v>
      </c>
      <c r="Q96" s="78">
        <f t="shared" si="43"/>
        <v>57407909891</v>
      </c>
      <c r="R96" s="78">
        <f t="shared" si="43"/>
        <v>0</v>
      </c>
      <c r="S96" s="78">
        <f t="shared" si="43"/>
        <v>659288457814</v>
      </c>
      <c r="T96" s="78">
        <f t="shared" si="43"/>
        <v>2368075065000</v>
      </c>
      <c r="U96" s="78">
        <f t="shared" si="43"/>
        <v>615905222840</v>
      </c>
      <c r="V96" s="78">
        <f t="shared" si="43"/>
        <v>26410696206648.801</v>
      </c>
      <c r="W96" s="78">
        <f t="shared" si="43"/>
        <v>14582968343872</v>
      </c>
      <c r="X96" s="78">
        <f t="shared" si="43"/>
        <v>10951187819962.129</v>
      </c>
      <c r="Y96" s="78">
        <f t="shared" si="43"/>
        <v>15149146780.869999</v>
      </c>
      <c r="Z96" s="78">
        <f t="shared" si="43"/>
        <v>100000000</v>
      </c>
      <c r="AA96" s="78">
        <f t="shared" si="43"/>
        <v>1228303876995</v>
      </c>
      <c r="AB96" s="78">
        <f t="shared" si="43"/>
        <v>13884300482</v>
      </c>
      <c r="AC96" s="78">
        <f t="shared" si="43"/>
        <v>693817418546.30005</v>
      </c>
      <c r="AD96" s="78">
        <f t="shared" si="43"/>
        <v>1614204923955.7</v>
      </c>
      <c r="AE96" s="78">
        <f t="shared" si="43"/>
        <v>66320857150</v>
      </c>
      <c r="AF96" s="78">
        <f t="shared" si="43"/>
        <v>11827727862776.801</v>
      </c>
      <c r="AG96" s="78">
        <f t="shared" si="43"/>
        <v>613951818329</v>
      </c>
      <c r="AH96" s="78">
        <f t="shared" si="43"/>
        <v>5099040640194.7998</v>
      </c>
      <c r="AI96" s="78">
        <f t="shared" si="43"/>
        <v>6114735404253</v>
      </c>
      <c r="AJ96" s="78">
        <f t="shared" si="43"/>
        <v>2256073801313.27</v>
      </c>
      <c r="AK96" s="78">
        <f t="shared" si="43"/>
        <v>2073868636313.27</v>
      </c>
      <c r="AL96" s="78">
        <f t="shared" si="43"/>
        <v>0</v>
      </c>
      <c r="AM96" s="78">
        <f t="shared" si="43"/>
        <v>0</v>
      </c>
      <c r="AN96" s="78">
        <f t="shared" si="43"/>
        <v>168180165000</v>
      </c>
      <c r="AO96" s="78">
        <f t="shared" si="43"/>
        <v>13925000000</v>
      </c>
      <c r="AP96" s="78">
        <f t="shared" si="43"/>
        <v>100000000</v>
      </c>
      <c r="AQ96" s="78">
        <f t="shared" si="43"/>
        <v>191292666666.66</v>
      </c>
      <c r="AR96" s="78">
        <f t="shared" si="43"/>
        <v>15000000000</v>
      </c>
      <c r="AS96" s="78">
        <f t="shared" si="43"/>
        <v>175051000000</v>
      </c>
      <c r="AT96" s="78">
        <f t="shared" si="43"/>
        <v>1166666666.6600001</v>
      </c>
      <c r="AU96" s="78">
        <f t="shared" si="43"/>
        <v>75000000</v>
      </c>
      <c r="AV96" s="78">
        <f t="shared" si="43"/>
        <v>-2064784173403.6099</v>
      </c>
      <c r="AW96" s="78">
        <f t="shared" si="43"/>
        <v>2064781134646.6099</v>
      </c>
      <c r="AX96" s="79">
        <f t="shared" si="43"/>
        <v>-3038757.0000915527</v>
      </c>
      <c r="AY96" s="80">
        <f t="shared" si="43"/>
        <v>20</v>
      </c>
      <c r="AZ96" s="81">
        <f t="shared" si="43"/>
        <v>0</v>
      </c>
      <c r="BA96" s="64"/>
      <c r="BB96" s="64"/>
      <c r="BC96" s="64"/>
      <c r="BD96" s="64"/>
      <c r="BE96" s="64"/>
      <c r="BF96" s="64"/>
      <c r="BJ96" s="64"/>
    </row>
    <row r="97" spans="1:62" ht="15" customHeight="1" x14ac:dyDescent="0.25">
      <c r="A97" s="42" t="s">
        <v>224</v>
      </c>
      <c r="B97" s="42" t="s">
        <v>224</v>
      </c>
      <c r="C97" s="43" t="s">
        <v>225</v>
      </c>
      <c r="D97" s="44" t="s">
        <v>94</v>
      </c>
      <c r="E97" s="45">
        <v>42381</v>
      </c>
      <c r="F97" s="82">
        <f t="shared" si="29"/>
        <v>7588647540131.1299</v>
      </c>
      <c r="G97" s="47">
        <f t="shared" si="30"/>
        <v>3495548893131.1299</v>
      </c>
      <c r="H97" s="47">
        <v>2765548893131.1299</v>
      </c>
      <c r="I97" s="47">
        <v>11000000000</v>
      </c>
      <c r="J97" s="47">
        <v>218000000000</v>
      </c>
      <c r="K97" s="47">
        <v>501000000000</v>
      </c>
      <c r="L97" s="47">
        <f t="shared" si="31"/>
        <v>4085273647000</v>
      </c>
      <c r="M97" s="47">
        <v>1893170867000</v>
      </c>
      <c r="N97" s="47">
        <v>737744590000</v>
      </c>
      <c r="O97" s="47">
        <v>1454358190000</v>
      </c>
      <c r="P97" s="47">
        <f t="shared" si="32"/>
        <v>7825000000</v>
      </c>
      <c r="Q97" s="47">
        <v>2825000000</v>
      </c>
      <c r="R97" s="47">
        <v>0</v>
      </c>
      <c r="S97" s="47">
        <v>0</v>
      </c>
      <c r="T97" s="47">
        <v>5000000000</v>
      </c>
      <c r="U97" s="47">
        <v>0</v>
      </c>
      <c r="V97" s="47">
        <f t="shared" si="33"/>
        <v>10972074002028.02</v>
      </c>
      <c r="W97" s="47">
        <f t="shared" si="34"/>
        <v>5388349772200.3203</v>
      </c>
      <c r="X97" s="47">
        <v>1202953390876.7</v>
      </c>
      <c r="Y97" s="47">
        <v>0</v>
      </c>
      <c r="Z97" s="47">
        <v>0</v>
      </c>
      <c r="AA97" s="47">
        <v>1293607024500</v>
      </c>
      <c r="AB97" s="47">
        <v>10000000000</v>
      </c>
      <c r="AC97" s="47">
        <v>1283579949184.98</v>
      </c>
      <c r="AD97" s="47">
        <v>1580209407638.6399</v>
      </c>
      <c r="AE97" s="47">
        <v>18000000000</v>
      </c>
      <c r="AF97" s="47">
        <f t="shared" si="35"/>
        <v>5583724229827.6992</v>
      </c>
      <c r="AG97" s="47">
        <v>340557332573.85999</v>
      </c>
      <c r="AH97" s="47">
        <v>2711043123508.3999</v>
      </c>
      <c r="AI97" s="47">
        <v>2532123773745.4399</v>
      </c>
      <c r="AJ97" s="47">
        <f t="shared" si="36"/>
        <v>3383426461896.8901</v>
      </c>
      <c r="AK97" s="47">
        <v>3383426461896.8901</v>
      </c>
      <c r="AL97" s="47">
        <v>0</v>
      </c>
      <c r="AM97" s="47">
        <v>0</v>
      </c>
      <c r="AN97" s="47">
        <v>0</v>
      </c>
      <c r="AO97" s="47">
        <v>0</v>
      </c>
      <c r="AP97" s="47">
        <v>0</v>
      </c>
      <c r="AQ97" s="47">
        <f t="shared" si="37"/>
        <v>0</v>
      </c>
      <c r="AR97" s="47">
        <v>0</v>
      </c>
      <c r="AS97" s="47">
        <v>0</v>
      </c>
      <c r="AT97" s="47">
        <v>0</v>
      </c>
      <c r="AU97" s="47">
        <v>0</v>
      </c>
      <c r="AV97" s="48">
        <f t="shared" si="38"/>
        <v>-3383426461896.8896</v>
      </c>
      <c r="AW97" s="48">
        <f t="shared" si="20"/>
        <v>3383426461896.8901</v>
      </c>
      <c r="AX97" s="49">
        <f t="shared" si="27"/>
        <v>0</v>
      </c>
      <c r="AY97" s="50"/>
      <c r="AZ97" s="51">
        <v>1</v>
      </c>
      <c r="BA97" s="6" t="s">
        <v>95</v>
      </c>
      <c r="BB97" s="52">
        <v>1</v>
      </c>
      <c r="BC97" s="6"/>
      <c r="BD97" s="6"/>
      <c r="BG97" s="5" t="s">
        <v>96</v>
      </c>
      <c r="BH97" s="5" t="s">
        <v>155</v>
      </c>
      <c r="BJ97" s="6">
        <v>1</v>
      </c>
    </row>
    <row r="98" spans="1:62" ht="15" customHeight="1" x14ac:dyDescent="0.25">
      <c r="A98" s="67">
        <f>A92+1</f>
        <v>76</v>
      </c>
      <c r="B98" s="67">
        <v>1</v>
      </c>
      <c r="C98" s="54" t="s">
        <v>226</v>
      </c>
      <c r="D98" s="55" t="s">
        <v>99</v>
      </c>
      <c r="E98" s="56">
        <v>42369</v>
      </c>
      <c r="F98" s="57">
        <f t="shared" si="29"/>
        <v>4006432501757.5303</v>
      </c>
      <c r="G98" s="58">
        <f t="shared" si="30"/>
        <v>323000667284.53003</v>
      </c>
      <c r="H98" s="58">
        <v>54580000000</v>
      </c>
      <c r="I98" s="58">
        <v>15416500000</v>
      </c>
      <c r="J98" s="58">
        <v>40000000000</v>
      </c>
      <c r="K98" s="58">
        <v>213004167284.53</v>
      </c>
      <c r="L98" s="58">
        <f t="shared" si="31"/>
        <v>3280731684473</v>
      </c>
      <c r="M98" s="58">
        <v>3196539944473</v>
      </c>
      <c r="N98" s="58">
        <v>0</v>
      </c>
      <c r="O98" s="58">
        <v>84191740000</v>
      </c>
      <c r="P98" s="58">
        <f t="shared" si="32"/>
        <v>402700150000</v>
      </c>
      <c r="Q98" s="58">
        <v>0</v>
      </c>
      <c r="R98" s="58">
        <v>0</v>
      </c>
      <c r="S98" s="58">
        <v>100300000000</v>
      </c>
      <c r="T98" s="58">
        <v>203501522000</v>
      </c>
      <c r="U98" s="58">
        <v>98898628000</v>
      </c>
      <c r="V98" s="58">
        <f t="shared" si="33"/>
        <v>4478523406465.4395</v>
      </c>
      <c r="W98" s="58">
        <f t="shared" si="34"/>
        <v>1753480566643.02</v>
      </c>
      <c r="X98" s="58">
        <v>1278550924895.77</v>
      </c>
      <c r="Y98" s="58">
        <v>0</v>
      </c>
      <c r="Z98" s="58">
        <v>9707959330</v>
      </c>
      <c r="AA98" s="58">
        <v>77685645000</v>
      </c>
      <c r="AB98" s="58">
        <v>2500000000</v>
      </c>
      <c r="AC98" s="58">
        <v>6999650000</v>
      </c>
      <c r="AD98" s="58">
        <v>374516471000</v>
      </c>
      <c r="AE98" s="58">
        <v>3519916417.25</v>
      </c>
      <c r="AF98" s="58">
        <f t="shared" si="35"/>
        <v>2725042839822.4199</v>
      </c>
      <c r="AG98" s="58">
        <v>183270887500</v>
      </c>
      <c r="AH98" s="58">
        <v>1009522168557</v>
      </c>
      <c r="AI98" s="58">
        <v>1532249783765.4199</v>
      </c>
      <c r="AJ98" s="58">
        <f t="shared" si="36"/>
        <v>481464318349.90997</v>
      </c>
      <c r="AK98" s="58">
        <v>481464318349.90997</v>
      </c>
      <c r="AL98" s="58">
        <v>0</v>
      </c>
      <c r="AM98" s="58">
        <v>0</v>
      </c>
      <c r="AN98" s="58">
        <v>0</v>
      </c>
      <c r="AO98" s="58">
        <v>0</v>
      </c>
      <c r="AP98" s="58">
        <v>0</v>
      </c>
      <c r="AQ98" s="58">
        <f t="shared" si="37"/>
        <v>9373413642</v>
      </c>
      <c r="AR98" s="58">
        <v>0</v>
      </c>
      <c r="AS98" s="58">
        <v>9373413642</v>
      </c>
      <c r="AT98" s="58">
        <v>0</v>
      </c>
      <c r="AU98" s="58">
        <v>0</v>
      </c>
      <c r="AV98" s="59">
        <f t="shared" si="38"/>
        <v>-472090904707.90918</v>
      </c>
      <c r="AW98" s="59">
        <f t="shared" si="20"/>
        <v>472090904707.90997</v>
      </c>
      <c r="AX98" s="60">
        <f t="shared" si="27"/>
        <v>7.9345703125E-4</v>
      </c>
      <c r="AY98" s="61">
        <v>1</v>
      </c>
      <c r="AZ98" s="62"/>
      <c r="BA98" s="52">
        <v>1</v>
      </c>
      <c r="BB98" s="6"/>
      <c r="BC98" s="6"/>
      <c r="BD98" s="6"/>
      <c r="BG98" s="5" t="s">
        <v>96</v>
      </c>
      <c r="BH98" s="5" t="s">
        <v>97</v>
      </c>
      <c r="BJ98" s="6">
        <v>1</v>
      </c>
    </row>
    <row r="99" spans="1:62" ht="15" customHeight="1" x14ac:dyDescent="0.25">
      <c r="A99" s="53">
        <f t="shared" ref="A99:B109" si="44">A98+1</f>
        <v>77</v>
      </c>
      <c r="B99" s="53">
        <f t="shared" si="44"/>
        <v>2</v>
      </c>
      <c r="C99" s="54" t="s">
        <v>227</v>
      </c>
      <c r="D99" s="55" t="s">
        <v>94</v>
      </c>
      <c r="E99" s="56">
        <v>42376</v>
      </c>
      <c r="F99" s="57">
        <f t="shared" si="29"/>
        <v>1945125829492.02</v>
      </c>
      <c r="G99" s="58">
        <f t="shared" si="30"/>
        <v>130745947656.36</v>
      </c>
      <c r="H99" s="58">
        <v>30546504830</v>
      </c>
      <c r="I99" s="58">
        <v>12633432960</v>
      </c>
      <c r="J99" s="58">
        <v>11495090234</v>
      </c>
      <c r="K99" s="58">
        <v>76070919632.360001</v>
      </c>
      <c r="L99" s="58">
        <f t="shared" si="31"/>
        <v>1589200282260</v>
      </c>
      <c r="M99" s="58">
        <v>255983521000</v>
      </c>
      <c r="N99" s="58">
        <v>898404765000</v>
      </c>
      <c r="O99" s="58">
        <v>434811996260</v>
      </c>
      <c r="P99" s="58">
        <f t="shared" si="32"/>
        <v>225179599575.66</v>
      </c>
      <c r="Q99" s="58">
        <v>0</v>
      </c>
      <c r="R99" s="58">
        <v>0</v>
      </c>
      <c r="S99" s="58">
        <v>87036123575.660004</v>
      </c>
      <c r="T99" s="58">
        <v>0</v>
      </c>
      <c r="U99" s="58">
        <v>138143476000</v>
      </c>
      <c r="V99" s="58">
        <f t="shared" si="33"/>
        <v>2479115150395.79</v>
      </c>
      <c r="W99" s="58">
        <f t="shared" si="34"/>
        <v>1223256729286.79</v>
      </c>
      <c r="X99" s="58">
        <v>963364366943.79004</v>
      </c>
      <c r="Y99" s="58">
        <v>0</v>
      </c>
      <c r="Z99" s="58">
        <v>0</v>
      </c>
      <c r="AA99" s="58">
        <v>15915000000</v>
      </c>
      <c r="AB99" s="58">
        <v>1080000000</v>
      </c>
      <c r="AC99" s="58">
        <v>3967724933</v>
      </c>
      <c r="AD99" s="58">
        <v>238129637410</v>
      </c>
      <c r="AE99" s="58">
        <v>800000000</v>
      </c>
      <c r="AF99" s="58">
        <f t="shared" si="35"/>
        <v>1255858421109</v>
      </c>
      <c r="AG99" s="58">
        <v>93803892000</v>
      </c>
      <c r="AH99" s="58">
        <v>538438612153</v>
      </c>
      <c r="AI99" s="58">
        <v>623615916956</v>
      </c>
      <c r="AJ99" s="58">
        <f t="shared" si="36"/>
        <v>573979753050.77002</v>
      </c>
      <c r="AK99" s="58">
        <v>573979753050.77002</v>
      </c>
      <c r="AL99" s="58">
        <v>0</v>
      </c>
      <c r="AM99" s="58">
        <v>0</v>
      </c>
      <c r="AN99" s="58">
        <v>0</v>
      </c>
      <c r="AO99" s="58">
        <v>0</v>
      </c>
      <c r="AP99" s="58">
        <v>0</v>
      </c>
      <c r="AQ99" s="58">
        <f t="shared" si="37"/>
        <v>17700000000</v>
      </c>
      <c r="AR99" s="58">
        <v>0</v>
      </c>
      <c r="AS99" s="58">
        <v>17700000000</v>
      </c>
      <c r="AT99" s="58">
        <v>0</v>
      </c>
      <c r="AU99" s="58">
        <v>0</v>
      </c>
      <c r="AV99" s="59">
        <f t="shared" si="38"/>
        <v>-533989320903.77002</v>
      </c>
      <c r="AW99" s="59">
        <f t="shared" ref="AW99:AW162" si="45">AJ99-AQ99</f>
        <v>556279753050.77002</v>
      </c>
      <c r="AX99" s="60">
        <f t="shared" si="27"/>
        <v>22290432147</v>
      </c>
      <c r="AY99" s="61"/>
      <c r="AZ99" s="62">
        <v>1</v>
      </c>
      <c r="BA99" s="52">
        <v>1</v>
      </c>
      <c r="BB99" s="6"/>
      <c r="BC99" s="6"/>
      <c r="BD99" s="6"/>
      <c r="BE99" s="52">
        <v>1</v>
      </c>
      <c r="BG99" s="5" t="s">
        <v>96</v>
      </c>
      <c r="BH99" s="5" t="s">
        <v>97</v>
      </c>
      <c r="BJ99" s="6">
        <v>1</v>
      </c>
    </row>
    <row r="100" spans="1:62" ht="15" customHeight="1" x14ac:dyDescent="0.25">
      <c r="A100" s="53">
        <f t="shared" si="44"/>
        <v>78</v>
      </c>
      <c r="B100" s="53">
        <f t="shared" si="44"/>
        <v>3</v>
      </c>
      <c r="C100" s="54" t="s">
        <v>228</v>
      </c>
      <c r="D100" s="55" t="s">
        <v>94</v>
      </c>
      <c r="E100" s="56">
        <v>42402</v>
      </c>
      <c r="F100" s="57">
        <f t="shared" si="29"/>
        <v>1543803884754</v>
      </c>
      <c r="G100" s="58">
        <f t="shared" si="30"/>
        <v>107128764684</v>
      </c>
      <c r="H100" s="58">
        <v>21199918400</v>
      </c>
      <c r="I100" s="58">
        <v>11808242800</v>
      </c>
      <c r="J100" s="58">
        <v>2317471484</v>
      </c>
      <c r="K100" s="58">
        <v>71803132000</v>
      </c>
      <c r="L100" s="58">
        <f t="shared" si="31"/>
        <v>1086933123000</v>
      </c>
      <c r="M100" s="58">
        <v>332541697000</v>
      </c>
      <c r="N100" s="58">
        <v>629877226000</v>
      </c>
      <c r="O100" s="58">
        <v>124514200000</v>
      </c>
      <c r="P100" s="58">
        <f t="shared" si="32"/>
        <v>349741997070</v>
      </c>
      <c r="Q100" s="58">
        <v>0</v>
      </c>
      <c r="R100" s="58">
        <v>0</v>
      </c>
      <c r="S100" s="58">
        <v>61118699000</v>
      </c>
      <c r="T100" s="58">
        <v>128540476000</v>
      </c>
      <c r="U100" s="58">
        <v>160082822070</v>
      </c>
      <c r="V100" s="58">
        <f t="shared" si="33"/>
        <v>1807455296498</v>
      </c>
      <c r="W100" s="58">
        <f t="shared" si="34"/>
        <v>866655877081.42004</v>
      </c>
      <c r="X100" s="58">
        <v>648901857092.05005</v>
      </c>
      <c r="Y100" s="58">
        <v>0</v>
      </c>
      <c r="Z100" s="58">
        <v>0</v>
      </c>
      <c r="AA100" s="58">
        <v>0</v>
      </c>
      <c r="AB100" s="58">
        <v>0</v>
      </c>
      <c r="AC100" s="58">
        <v>3300816120</v>
      </c>
      <c r="AD100" s="58">
        <v>206235515300</v>
      </c>
      <c r="AE100" s="58">
        <v>8217688569.3699999</v>
      </c>
      <c r="AF100" s="58">
        <f t="shared" si="35"/>
        <v>940799419416.58008</v>
      </c>
      <c r="AG100" s="58">
        <v>44129630550</v>
      </c>
      <c r="AH100" s="58">
        <v>516493086901.58002</v>
      </c>
      <c r="AI100" s="58">
        <v>380176701965</v>
      </c>
      <c r="AJ100" s="58">
        <f t="shared" si="36"/>
        <v>263759853744</v>
      </c>
      <c r="AK100" s="58">
        <v>263759853744</v>
      </c>
      <c r="AL100" s="58">
        <v>0</v>
      </c>
      <c r="AM100" s="58">
        <v>0</v>
      </c>
      <c r="AN100" s="58">
        <v>0</v>
      </c>
      <c r="AO100" s="58">
        <v>0</v>
      </c>
      <c r="AP100" s="58">
        <v>0</v>
      </c>
      <c r="AQ100" s="58">
        <f t="shared" si="37"/>
        <v>0</v>
      </c>
      <c r="AR100" s="58">
        <v>0</v>
      </c>
      <c r="AS100" s="58">
        <v>0</v>
      </c>
      <c r="AT100" s="58">
        <v>0</v>
      </c>
      <c r="AU100" s="58">
        <v>0</v>
      </c>
      <c r="AV100" s="59">
        <f t="shared" si="38"/>
        <v>-263651411744</v>
      </c>
      <c r="AW100" s="59">
        <f t="shared" si="45"/>
        <v>263759853744</v>
      </c>
      <c r="AX100" s="60">
        <f t="shared" si="27"/>
        <v>108442000</v>
      </c>
      <c r="AY100" s="61"/>
      <c r="AZ100" s="62">
        <v>1</v>
      </c>
      <c r="BA100" s="52">
        <v>1</v>
      </c>
      <c r="BB100" s="6"/>
      <c r="BC100" s="6"/>
      <c r="BD100" s="6"/>
      <c r="BG100" s="5" t="s">
        <v>96</v>
      </c>
      <c r="BH100" s="5" t="s">
        <v>106</v>
      </c>
      <c r="BI100" s="5" t="s">
        <v>229</v>
      </c>
      <c r="BJ100" s="6">
        <v>1</v>
      </c>
    </row>
    <row r="101" spans="1:62" ht="15" customHeight="1" x14ac:dyDescent="0.25">
      <c r="A101" s="53">
        <f t="shared" si="44"/>
        <v>79</v>
      </c>
      <c r="B101" s="53">
        <f t="shared" si="44"/>
        <v>4</v>
      </c>
      <c r="C101" s="54" t="s">
        <v>230</v>
      </c>
      <c r="D101" s="55" t="s">
        <v>94</v>
      </c>
      <c r="E101" s="56">
        <v>42398</v>
      </c>
      <c r="F101" s="57">
        <f t="shared" si="29"/>
        <v>2369778093758</v>
      </c>
      <c r="G101" s="58">
        <f t="shared" si="30"/>
        <v>173777605010</v>
      </c>
      <c r="H101" s="58">
        <v>49599150309</v>
      </c>
      <c r="I101" s="58">
        <v>8288663027</v>
      </c>
      <c r="J101" s="58">
        <v>42198240000</v>
      </c>
      <c r="K101" s="58">
        <v>73691551674</v>
      </c>
      <c r="L101" s="58">
        <f t="shared" si="31"/>
        <v>1740112320923</v>
      </c>
      <c r="M101" s="58">
        <v>580308184923</v>
      </c>
      <c r="N101" s="58">
        <v>721681861000</v>
      </c>
      <c r="O101" s="58">
        <v>438122275000</v>
      </c>
      <c r="P101" s="58">
        <f t="shared" si="32"/>
        <v>455888167825</v>
      </c>
      <c r="Q101" s="58">
        <v>0</v>
      </c>
      <c r="R101" s="58">
        <v>0</v>
      </c>
      <c r="S101" s="58">
        <v>98309865628</v>
      </c>
      <c r="T101" s="58">
        <v>0</v>
      </c>
      <c r="U101" s="58">
        <v>357578302197</v>
      </c>
      <c r="V101" s="58">
        <f t="shared" si="33"/>
        <v>2619778093758</v>
      </c>
      <c r="W101" s="58">
        <f t="shared" si="34"/>
        <v>1466800661213</v>
      </c>
      <c r="X101" s="58">
        <v>1137633179765</v>
      </c>
      <c r="Y101" s="58">
        <v>0</v>
      </c>
      <c r="Z101" s="58">
        <v>3177220914</v>
      </c>
      <c r="AA101" s="58">
        <v>55515000000</v>
      </c>
      <c r="AB101" s="58">
        <v>12747400000</v>
      </c>
      <c r="AC101" s="58">
        <v>5788781334</v>
      </c>
      <c r="AD101" s="58">
        <v>250439079200</v>
      </c>
      <c r="AE101" s="58">
        <v>1500000000</v>
      </c>
      <c r="AF101" s="58">
        <f t="shared" si="35"/>
        <v>1152977432545</v>
      </c>
      <c r="AG101" s="58">
        <v>79100481100</v>
      </c>
      <c r="AH101" s="58">
        <v>567874829476</v>
      </c>
      <c r="AI101" s="58">
        <v>506002121969</v>
      </c>
      <c r="AJ101" s="58">
        <f t="shared" si="36"/>
        <v>250000000000</v>
      </c>
      <c r="AK101" s="58">
        <v>250000000000</v>
      </c>
      <c r="AL101" s="58">
        <v>0</v>
      </c>
      <c r="AM101" s="58">
        <v>0</v>
      </c>
      <c r="AN101" s="58">
        <v>0</v>
      </c>
      <c r="AO101" s="58">
        <v>0</v>
      </c>
      <c r="AP101" s="58">
        <v>0</v>
      </c>
      <c r="AQ101" s="58">
        <f t="shared" si="37"/>
        <v>0</v>
      </c>
      <c r="AR101" s="58">
        <v>0</v>
      </c>
      <c r="AS101" s="58">
        <v>0</v>
      </c>
      <c r="AT101" s="58">
        <v>0</v>
      </c>
      <c r="AU101" s="58">
        <v>0</v>
      </c>
      <c r="AV101" s="59">
        <f t="shared" si="38"/>
        <v>-250000000000</v>
      </c>
      <c r="AW101" s="59">
        <f t="shared" si="45"/>
        <v>250000000000</v>
      </c>
      <c r="AX101" s="60">
        <f t="shared" si="27"/>
        <v>0</v>
      </c>
      <c r="AY101" s="61"/>
      <c r="AZ101" s="62">
        <v>1</v>
      </c>
      <c r="BA101" s="52">
        <v>1</v>
      </c>
      <c r="BB101" s="6"/>
      <c r="BC101" s="6"/>
      <c r="BD101" s="6"/>
      <c r="BE101" s="6">
        <v>1</v>
      </c>
      <c r="BG101" s="5" t="s">
        <v>96</v>
      </c>
      <c r="BH101" s="5" t="s">
        <v>97</v>
      </c>
      <c r="BJ101" s="6">
        <v>1</v>
      </c>
    </row>
    <row r="102" spans="1:62" ht="15" customHeight="1" x14ac:dyDescent="0.25">
      <c r="A102" s="53">
        <f t="shared" si="44"/>
        <v>80</v>
      </c>
      <c r="B102" s="53">
        <f t="shared" si="44"/>
        <v>5</v>
      </c>
      <c r="C102" s="54" t="s">
        <v>231</v>
      </c>
      <c r="D102" s="55" t="s">
        <v>232</v>
      </c>
      <c r="E102" s="56">
        <v>42415</v>
      </c>
      <c r="F102" s="57">
        <f t="shared" si="29"/>
        <v>1363718086015</v>
      </c>
      <c r="G102" s="58">
        <f t="shared" si="30"/>
        <v>57046009475</v>
      </c>
      <c r="H102" s="58">
        <v>9460000000</v>
      </c>
      <c r="I102" s="58">
        <v>2898200000</v>
      </c>
      <c r="J102" s="58">
        <v>13750000000</v>
      </c>
      <c r="K102" s="58">
        <v>30937809475</v>
      </c>
      <c r="L102" s="58">
        <f t="shared" si="31"/>
        <v>928282967496</v>
      </c>
      <c r="M102" s="58">
        <v>396716655116</v>
      </c>
      <c r="N102" s="58">
        <v>371690224000</v>
      </c>
      <c r="O102" s="58">
        <v>159876088380</v>
      </c>
      <c r="P102" s="58">
        <f t="shared" si="32"/>
        <v>378389109044</v>
      </c>
      <c r="Q102" s="58">
        <v>0</v>
      </c>
      <c r="R102" s="58">
        <v>0</v>
      </c>
      <c r="S102" s="58">
        <v>61345044375</v>
      </c>
      <c r="T102" s="58">
        <v>55612745000</v>
      </c>
      <c r="U102" s="58">
        <v>261431319669</v>
      </c>
      <c r="V102" s="58">
        <f t="shared" si="33"/>
        <v>1477558031534</v>
      </c>
      <c r="W102" s="58">
        <f t="shared" si="34"/>
        <v>541409376926</v>
      </c>
      <c r="X102" s="58">
        <v>390232522926</v>
      </c>
      <c r="Y102" s="58">
        <v>0</v>
      </c>
      <c r="Z102" s="58">
        <v>0</v>
      </c>
      <c r="AA102" s="58">
        <v>45944600000</v>
      </c>
      <c r="AB102" s="58">
        <v>6900000000</v>
      </c>
      <c r="AC102" s="58">
        <v>97332254000</v>
      </c>
      <c r="AD102" s="58">
        <v>0</v>
      </c>
      <c r="AE102" s="58">
        <v>1000000000</v>
      </c>
      <c r="AF102" s="58">
        <f t="shared" si="35"/>
        <v>936148654608</v>
      </c>
      <c r="AG102" s="58">
        <v>103602755000</v>
      </c>
      <c r="AH102" s="58">
        <v>371913096887</v>
      </c>
      <c r="AI102" s="58">
        <v>460632802721</v>
      </c>
      <c r="AJ102" s="58">
        <f t="shared" si="36"/>
        <v>142388630657</v>
      </c>
      <c r="AK102" s="58">
        <v>142388630657</v>
      </c>
      <c r="AL102" s="58">
        <v>0</v>
      </c>
      <c r="AM102" s="58">
        <v>0</v>
      </c>
      <c r="AN102" s="58">
        <v>0</v>
      </c>
      <c r="AO102" s="58">
        <v>0</v>
      </c>
      <c r="AP102" s="58">
        <v>0</v>
      </c>
      <c r="AQ102" s="58">
        <f t="shared" si="37"/>
        <v>0</v>
      </c>
      <c r="AR102" s="58">
        <v>0</v>
      </c>
      <c r="AS102" s="58">
        <v>0</v>
      </c>
      <c r="AT102" s="58">
        <v>0</v>
      </c>
      <c r="AU102" s="58">
        <v>0</v>
      </c>
      <c r="AV102" s="59">
        <f t="shared" si="38"/>
        <v>-113839945519</v>
      </c>
      <c r="AW102" s="59">
        <f t="shared" si="45"/>
        <v>142388630657</v>
      </c>
      <c r="AX102" s="60">
        <f t="shared" si="27"/>
        <v>28548685138</v>
      </c>
      <c r="AY102" s="61"/>
      <c r="AZ102" s="62">
        <v>1</v>
      </c>
      <c r="BA102" s="52">
        <v>1</v>
      </c>
      <c r="BB102" s="6"/>
      <c r="BC102" s="6"/>
      <c r="BD102" s="6"/>
      <c r="BG102" s="5" t="s">
        <v>96</v>
      </c>
      <c r="BH102" s="5" t="s">
        <v>137</v>
      </c>
      <c r="BJ102" s="6">
        <v>1</v>
      </c>
    </row>
    <row r="103" spans="1:62" ht="15" customHeight="1" x14ac:dyDescent="0.25">
      <c r="A103" s="53">
        <f t="shared" si="44"/>
        <v>81</v>
      </c>
      <c r="B103" s="53">
        <f t="shared" si="44"/>
        <v>6</v>
      </c>
      <c r="C103" s="54" t="s">
        <v>233</v>
      </c>
      <c r="D103" s="55" t="s">
        <v>94</v>
      </c>
      <c r="E103" s="56">
        <v>42398</v>
      </c>
      <c r="F103" s="57">
        <f t="shared" si="29"/>
        <v>1446561448767</v>
      </c>
      <c r="G103" s="58">
        <f t="shared" si="30"/>
        <v>83208829156</v>
      </c>
      <c r="H103" s="58">
        <v>20430798000</v>
      </c>
      <c r="I103" s="58">
        <v>36866878556</v>
      </c>
      <c r="J103" s="58">
        <v>4700000000</v>
      </c>
      <c r="K103" s="58">
        <v>21211152600</v>
      </c>
      <c r="L103" s="58">
        <f t="shared" si="31"/>
        <v>1066635162340</v>
      </c>
      <c r="M103" s="58">
        <v>230412640000</v>
      </c>
      <c r="N103" s="58">
        <v>600665068000</v>
      </c>
      <c r="O103" s="58">
        <v>235557454340</v>
      </c>
      <c r="P103" s="58">
        <f t="shared" si="32"/>
        <v>296717457271</v>
      </c>
      <c r="Q103" s="58">
        <v>0</v>
      </c>
      <c r="R103" s="58">
        <v>0</v>
      </c>
      <c r="S103" s="58">
        <v>71319463530</v>
      </c>
      <c r="T103" s="58">
        <v>135621773000</v>
      </c>
      <c r="U103" s="58">
        <v>89776220741</v>
      </c>
      <c r="V103" s="58">
        <f t="shared" si="33"/>
        <v>1545757535290</v>
      </c>
      <c r="W103" s="58">
        <f t="shared" si="34"/>
        <v>877420594807</v>
      </c>
      <c r="X103" s="58">
        <v>696137796076</v>
      </c>
      <c r="Y103" s="58">
        <v>0</v>
      </c>
      <c r="Z103" s="58">
        <v>0</v>
      </c>
      <c r="AA103" s="58">
        <v>9261620920</v>
      </c>
      <c r="AB103" s="58">
        <v>5828480000</v>
      </c>
      <c r="AC103" s="58">
        <v>0</v>
      </c>
      <c r="AD103" s="58">
        <v>163192697811</v>
      </c>
      <c r="AE103" s="58">
        <v>3000000000</v>
      </c>
      <c r="AF103" s="58">
        <f t="shared" si="35"/>
        <v>668336940483</v>
      </c>
      <c r="AG103" s="58">
        <v>145126424431</v>
      </c>
      <c r="AH103" s="58">
        <v>254918799895</v>
      </c>
      <c r="AI103" s="58">
        <v>268291716157</v>
      </c>
      <c r="AJ103" s="58">
        <f t="shared" si="36"/>
        <v>99196086523</v>
      </c>
      <c r="AK103" s="58">
        <v>99196086523</v>
      </c>
      <c r="AL103" s="58">
        <v>0</v>
      </c>
      <c r="AM103" s="58">
        <v>0</v>
      </c>
      <c r="AN103" s="58">
        <v>0</v>
      </c>
      <c r="AO103" s="58">
        <v>0</v>
      </c>
      <c r="AP103" s="58">
        <v>0</v>
      </c>
      <c r="AQ103" s="58">
        <f t="shared" si="37"/>
        <v>0</v>
      </c>
      <c r="AR103" s="58">
        <v>0</v>
      </c>
      <c r="AS103" s="58">
        <v>0</v>
      </c>
      <c r="AT103" s="58">
        <v>0</v>
      </c>
      <c r="AU103" s="58">
        <v>0</v>
      </c>
      <c r="AV103" s="59">
        <f t="shared" si="38"/>
        <v>-99196086523</v>
      </c>
      <c r="AW103" s="59">
        <f t="shared" si="45"/>
        <v>99196086523</v>
      </c>
      <c r="AX103" s="60">
        <f t="shared" si="27"/>
        <v>0</v>
      </c>
      <c r="AY103" s="61"/>
      <c r="AZ103" s="62">
        <v>1</v>
      </c>
      <c r="BA103" s="52">
        <v>1</v>
      </c>
      <c r="BB103" s="6"/>
      <c r="BC103" s="6"/>
      <c r="BD103" s="6"/>
      <c r="BG103" s="5" t="s">
        <v>96</v>
      </c>
      <c r="BH103" s="5" t="s">
        <v>109</v>
      </c>
      <c r="BJ103" s="6">
        <v>1</v>
      </c>
    </row>
    <row r="104" spans="1:62" ht="15" customHeight="1" x14ac:dyDescent="0.25">
      <c r="A104" s="53">
        <f t="shared" si="44"/>
        <v>82</v>
      </c>
      <c r="B104" s="53">
        <f t="shared" si="44"/>
        <v>7</v>
      </c>
      <c r="C104" s="54" t="s">
        <v>234</v>
      </c>
      <c r="D104" s="55" t="s">
        <v>119</v>
      </c>
      <c r="E104" s="56">
        <v>42369</v>
      </c>
      <c r="F104" s="57">
        <f t="shared" si="29"/>
        <v>1619202494434.55</v>
      </c>
      <c r="G104" s="58">
        <f t="shared" si="30"/>
        <v>127878874751.97</v>
      </c>
      <c r="H104" s="58">
        <v>40285000000</v>
      </c>
      <c r="I104" s="58">
        <v>4918000000</v>
      </c>
      <c r="J104" s="58">
        <v>16771547093.969999</v>
      </c>
      <c r="K104" s="58">
        <v>65904327658</v>
      </c>
      <c r="L104" s="58">
        <f t="shared" si="31"/>
        <v>1172079020885.5801</v>
      </c>
      <c r="M104" s="58">
        <v>453712100745.58002</v>
      </c>
      <c r="N104" s="58">
        <v>596801161000</v>
      </c>
      <c r="O104" s="58">
        <v>121565759140</v>
      </c>
      <c r="P104" s="58">
        <f t="shared" si="32"/>
        <v>319244598797</v>
      </c>
      <c r="Q104" s="58">
        <v>0</v>
      </c>
      <c r="R104" s="58">
        <v>0</v>
      </c>
      <c r="S104" s="58">
        <v>117218974439</v>
      </c>
      <c r="T104" s="58">
        <v>87322423000</v>
      </c>
      <c r="U104" s="58">
        <v>114703201358</v>
      </c>
      <c r="V104" s="58">
        <f t="shared" si="33"/>
        <v>2157168770260.55</v>
      </c>
      <c r="W104" s="58">
        <f t="shared" si="34"/>
        <v>751553232837</v>
      </c>
      <c r="X104" s="58">
        <v>557057674283</v>
      </c>
      <c r="Y104" s="58">
        <v>0</v>
      </c>
      <c r="Z104" s="58">
        <v>0</v>
      </c>
      <c r="AA104" s="58">
        <v>21528200000</v>
      </c>
      <c r="AB104" s="58">
        <v>14025860000</v>
      </c>
      <c r="AC104" s="58">
        <v>0</v>
      </c>
      <c r="AD104" s="58">
        <v>158191498554</v>
      </c>
      <c r="AE104" s="58">
        <v>750000000</v>
      </c>
      <c r="AF104" s="58">
        <f t="shared" si="35"/>
        <v>1405615537423.55</v>
      </c>
      <c r="AG104" s="58">
        <v>231235423350</v>
      </c>
      <c r="AH104" s="58">
        <v>398348330119.5</v>
      </c>
      <c r="AI104" s="58">
        <v>776031783954.05005</v>
      </c>
      <c r="AJ104" s="58">
        <f t="shared" si="36"/>
        <v>540966275826</v>
      </c>
      <c r="AK104" s="58">
        <v>540966275826</v>
      </c>
      <c r="AL104" s="58">
        <v>0</v>
      </c>
      <c r="AM104" s="58">
        <v>0</v>
      </c>
      <c r="AN104" s="58">
        <v>0</v>
      </c>
      <c r="AO104" s="58">
        <v>0</v>
      </c>
      <c r="AP104" s="58">
        <v>0</v>
      </c>
      <c r="AQ104" s="58">
        <f t="shared" si="37"/>
        <v>3000000000</v>
      </c>
      <c r="AR104" s="58">
        <v>0</v>
      </c>
      <c r="AS104" s="58">
        <v>3000000000</v>
      </c>
      <c r="AT104" s="58">
        <v>0</v>
      </c>
      <c r="AU104" s="58">
        <v>0</v>
      </c>
      <c r="AV104" s="59">
        <f t="shared" si="38"/>
        <v>-537966275826</v>
      </c>
      <c r="AW104" s="59">
        <f t="shared" si="45"/>
        <v>537966275826</v>
      </c>
      <c r="AX104" s="60">
        <f t="shared" si="27"/>
        <v>0</v>
      </c>
      <c r="AY104" s="61">
        <v>1</v>
      </c>
      <c r="AZ104" s="62"/>
      <c r="BA104" s="52">
        <v>1</v>
      </c>
      <c r="BB104" s="6"/>
      <c r="BC104" s="6"/>
      <c r="BD104" s="6"/>
      <c r="BE104" s="6">
        <v>1</v>
      </c>
      <c r="BG104" s="5" t="s">
        <v>96</v>
      </c>
      <c r="BH104" s="5" t="s">
        <v>124</v>
      </c>
      <c r="BJ104" s="6">
        <v>1</v>
      </c>
    </row>
    <row r="105" spans="1:62" s="74" customFormat="1" ht="15" customHeight="1" x14ac:dyDescent="0.25">
      <c r="A105" s="53">
        <f t="shared" si="44"/>
        <v>83</v>
      </c>
      <c r="B105" s="53">
        <f t="shared" si="44"/>
        <v>8</v>
      </c>
      <c r="C105" s="68" t="s">
        <v>235</v>
      </c>
      <c r="D105" s="55" t="s">
        <v>94</v>
      </c>
      <c r="E105" s="56">
        <v>42398</v>
      </c>
      <c r="F105" s="69">
        <f t="shared" si="29"/>
        <v>2735410150179</v>
      </c>
      <c r="G105" s="70">
        <f t="shared" si="30"/>
        <v>179187169328</v>
      </c>
      <c r="H105" s="70">
        <v>26172000000</v>
      </c>
      <c r="I105" s="70">
        <v>4350000000</v>
      </c>
      <c r="J105" s="70">
        <v>10050000000</v>
      </c>
      <c r="K105" s="70">
        <v>138615169328</v>
      </c>
      <c r="L105" s="70">
        <f t="shared" si="31"/>
        <v>2141797614711</v>
      </c>
      <c r="M105" s="70">
        <v>1603172015711</v>
      </c>
      <c r="N105" s="70">
        <v>347000097000</v>
      </c>
      <c r="O105" s="70">
        <v>191625502000</v>
      </c>
      <c r="P105" s="70">
        <f t="shared" si="32"/>
        <v>414425366140</v>
      </c>
      <c r="Q105" s="70">
        <v>0</v>
      </c>
      <c r="R105" s="70">
        <v>0</v>
      </c>
      <c r="S105" s="70">
        <v>200097536140</v>
      </c>
      <c r="T105" s="70">
        <v>111411302000</v>
      </c>
      <c r="U105" s="70">
        <v>102916528000</v>
      </c>
      <c r="V105" s="70">
        <f t="shared" si="33"/>
        <v>2914554477504</v>
      </c>
      <c r="W105" s="70">
        <f t="shared" si="34"/>
        <v>889451546647</v>
      </c>
      <c r="X105" s="70">
        <v>577385120747</v>
      </c>
      <c r="Y105" s="70">
        <v>0</v>
      </c>
      <c r="Z105" s="70">
        <v>8130816000</v>
      </c>
      <c r="AA105" s="70">
        <v>42612000000</v>
      </c>
      <c r="AB105" s="70">
        <v>13500000000</v>
      </c>
      <c r="AC105" s="70">
        <v>0</v>
      </c>
      <c r="AD105" s="70">
        <v>245823609900</v>
      </c>
      <c r="AE105" s="70">
        <v>2000000000</v>
      </c>
      <c r="AF105" s="70">
        <f t="shared" si="35"/>
        <v>2025102930857</v>
      </c>
      <c r="AG105" s="70">
        <v>323765971689</v>
      </c>
      <c r="AH105" s="70">
        <v>678771460808</v>
      </c>
      <c r="AI105" s="70">
        <v>1022565498360</v>
      </c>
      <c r="AJ105" s="70">
        <f t="shared" si="36"/>
        <v>241000000000</v>
      </c>
      <c r="AK105" s="70">
        <v>241000000000</v>
      </c>
      <c r="AL105" s="70">
        <v>0</v>
      </c>
      <c r="AM105" s="70">
        <v>0</v>
      </c>
      <c r="AN105" s="70">
        <v>0</v>
      </c>
      <c r="AO105" s="70">
        <v>0</v>
      </c>
      <c r="AP105" s="70">
        <v>0</v>
      </c>
      <c r="AQ105" s="70">
        <f t="shared" si="37"/>
        <v>22500000000</v>
      </c>
      <c r="AR105" s="70">
        <v>0</v>
      </c>
      <c r="AS105" s="70">
        <v>22500000000</v>
      </c>
      <c r="AT105" s="70">
        <v>0</v>
      </c>
      <c r="AU105" s="70">
        <v>0</v>
      </c>
      <c r="AV105" s="71">
        <f t="shared" si="38"/>
        <v>-179144327325</v>
      </c>
      <c r="AW105" s="71">
        <f t="shared" si="45"/>
        <v>218500000000</v>
      </c>
      <c r="AX105" s="60">
        <f t="shared" si="27"/>
        <v>39355672675</v>
      </c>
      <c r="AY105" s="72"/>
      <c r="AZ105" s="73">
        <v>1</v>
      </c>
      <c r="BA105" s="52">
        <v>1</v>
      </c>
      <c r="BB105" s="64"/>
      <c r="BC105" s="64"/>
      <c r="BD105" s="64"/>
      <c r="BE105" s="64"/>
      <c r="BF105" s="64"/>
      <c r="BG105" s="74" t="s">
        <v>96</v>
      </c>
      <c r="BH105" s="74" t="s">
        <v>130</v>
      </c>
      <c r="BJ105" s="64">
        <v>1</v>
      </c>
    </row>
    <row r="106" spans="1:62" x14ac:dyDescent="0.25">
      <c r="A106" s="53">
        <f t="shared" si="44"/>
        <v>84</v>
      </c>
      <c r="B106" s="53">
        <f t="shared" si="44"/>
        <v>9</v>
      </c>
      <c r="C106" s="68" t="s">
        <v>236</v>
      </c>
      <c r="D106" s="55" t="s">
        <v>237</v>
      </c>
      <c r="E106" s="56">
        <v>42520</v>
      </c>
      <c r="F106" s="57">
        <f t="shared" si="29"/>
        <v>1494378198455</v>
      </c>
      <c r="G106" s="58">
        <f t="shared" si="30"/>
        <v>97494050000</v>
      </c>
      <c r="H106" s="58">
        <v>24952500000</v>
      </c>
      <c r="I106" s="58">
        <v>6986000000</v>
      </c>
      <c r="J106" s="58">
        <v>3507000000</v>
      </c>
      <c r="K106" s="58">
        <v>62048550000</v>
      </c>
      <c r="L106" s="58">
        <f t="shared" si="31"/>
        <v>1079110808615</v>
      </c>
      <c r="M106" s="58">
        <v>209662177615</v>
      </c>
      <c r="N106" s="58">
        <v>641114579000</v>
      </c>
      <c r="O106" s="58">
        <v>228334052000</v>
      </c>
      <c r="P106" s="58">
        <f t="shared" si="32"/>
        <v>317773339840</v>
      </c>
      <c r="Q106" s="58">
        <v>0</v>
      </c>
      <c r="R106" s="58">
        <v>0</v>
      </c>
      <c r="S106" s="58">
        <v>79461596000</v>
      </c>
      <c r="T106" s="58">
        <v>145106263840</v>
      </c>
      <c r="U106" s="58">
        <v>93205480000</v>
      </c>
      <c r="V106" s="58">
        <f t="shared" si="33"/>
        <v>1498060479578.96</v>
      </c>
      <c r="W106" s="58">
        <f t="shared" si="34"/>
        <v>762238784853</v>
      </c>
      <c r="X106" s="58">
        <v>557708538853</v>
      </c>
      <c r="Y106" s="58">
        <v>0</v>
      </c>
      <c r="Z106" s="58">
        <v>0</v>
      </c>
      <c r="AA106" s="58">
        <v>44243100000</v>
      </c>
      <c r="AB106" s="58">
        <v>2855000000</v>
      </c>
      <c r="AC106" s="58">
        <v>7840931000</v>
      </c>
      <c r="AD106" s="58">
        <v>145875215000</v>
      </c>
      <c r="AE106" s="58">
        <v>3716000000</v>
      </c>
      <c r="AF106" s="58">
        <f t="shared" si="35"/>
        <v>735821694725.95996</v>
      </c>
      <c r="AG106" s="58">
        <v>101268158500</v>
      </c>
      <c r="AH106" s="58">
        <v>325900950828.96002</v>
      </c>
      <c r="AI106" s="58">
        <v>308652585397</v>
      </c>
      <c r="AJ106" s="58">
        <f t="shared" si="36"/>
        <v>3682281123.96</v>
      </c>
      <c r="AK106" s="58">
        <v>3682281123.96</v>
      </c>
      <c r="AL106" s="58">
        <v>0</v>
      </c>
      <c r="AM106" s="58">
        <v>0</v>
      </c>
      <c r="AN106" s="58">
        <v>0</v>
      </c>
      <c r="AO106" s="58">
        <v>0</v>
      </c>
      <c r="AP106" s="58">
        <v>0</v>
      </c>
      <c r="AQ106" s="58">
        <f t="shared" si="37"/>
        <v>0</v>
      </c>
      <c r="AR106" s="58">
        <v>0</v>
      </c>
      <c r="AS106" s="58">
        <v>0</v>
      </c>
      <c r="AT106" s="58">
        <v>0</v>
      </c>
      <c r="AU106" s="58">
        <v>0</v>
      </c>
      <c r="AV106" s="59">
        <f t="shared" si="38"/>
        <v>-3682281123.9599609</v>
      </c>
      <c r="AW106" s="59">
        <f t="shared" si="45"/>
        <v>3682281123.96</v>
      </c>
      <c r="AX106" s="60">
        <f t="shared" si="27"/>
        <v>3.910064697265625E-5</v>
      </c>
      <c r="AY106" s="61"/>
      <c r="AZ106" s="62">
        <v>1</v>
      </c>
      <c r="BA106" s="6">
        <v>1</v>
      </c>
      <c r="BB106" s="6"/>
      <c r="BC106" s="6"/>
      <c r="BD106" s="6"/>
      <c r="BG106" s="5" t="s">
        <v>163</v>
      </c>
      <c r="BH106" s="5" t="s">
        <v>114</v>
      </c>
    </row>
    <row r="107" spans="1:62" ht="15" customHeight="1" x14ac:dyDescent="0.25">
      <c r="A107" s="53">
        <f t="shared" si="44"/>
        <v>85</v>
      </c>
      <c r="B107" s="53">
        <f t="shared" si="44"/>
        <v>10</v>
      </c>
      <c r="C107" s="54" t="s">
        <v>238</v>
      </c>
      <c r="D107" s="55" t="s">
        <v>239</v>
      </c>
      <c r="E107" s="65">
        <v>42368</v>
      </c>
      <c r="F107" s="57">
        <f t="shared" si="29"/>
        <v>1898121444208.24</v>
      </c>
      <c r="G107" s="58">
        <f t="shared" si="30"/>
        <v>266855553119</v>
      </c>
      <c r="H107" s="58">
        <v>100112000000</v>
      </c>
      <c r="I107" s="58">
        <v>15133710000</v>
      </c>
      <c r="J107" s="58">
        <v>65851058598</v>
      </c>
      <c r="K107" s="58">
        <v>85758784521</v>
      </c>
      <c r="L107" s="58">
        <f t="shared" si="31"/>
        <v>1439887158259</v>
      </c>
      <c r="M107" s="58">
        <v>951402577999</v>
      </c>
      <c r="N107" s="58">
        <v>248935486000</v>
      </c>
      <c r="O107" s="58">
        <v>239549094260</v>
      </c>
      <c r="P107" s="58">
        <f t="shared" si="32"/>
        <v>191378732830.23999</v>
      </c>
      <c r="Q107" s="58">
        <v>0</v>
      </c>
      <c r="R107" s="58">
        <v>0</v>
      </c>
      <c r="S107" s="58">
        <v>101926101830.24001</v>
      </c>
      <c r="T107" s="58">
        <v>5000000000</v>
      </c>
      <c r="U107" s="58">
        <v>84452631000</v>
      </c>
      <c r="V107" s="58">
        <f t="shared" si="33"/>
        <v>2503621444208.2402</v>
      </c>
      <c r="W107" s="58">
        <f t="shared" si="34"/>
        <v>1027524729659.24</v>
      </c>
      <c r="X107" s="58">
        <v>732673197056.23999</v>
      </c>
      <c r="Y107" s="58">
        <v>0</v>
      </c>
      <c r="Z107" s="58">
        <v>9704734682</v>
      </c>
      <c r="AA107" s="58">
        <v>38321160500</v>
      </c>
      <c r="AB107" s="58">
        <v>15389360000</v>
      </c>
      <c r="AC107" s="58">
        <v>1200000000</v>
      </c>
      <c r="AD107" s="58">
        <v>229236277421</v>
      </c>
      <c r="AE107" s="58">
        <v>1000000000</v>
      </c>
      <c r="AF107" s="58">
        <f t="shared" si="35"/>
        <v>1476096714549</v>
      </c>
      <c r="AG107" s="58">
        <v>203631894288</v>
      </c>
      <c r="AH107" s="58">
        <v>642624621943</v>
      </c>
      <c r="AI107" s="58">
        <v>629840198318</v>
      </c>
      <c r="AJ107" s="58">
        <f t="shared" si="36"/>
        <v>740000000000</v>
      </c>
      <c r="AK107" s="58">
        <v>740000000000</v>
      </c>
      <c r="AL107" s="58">
        <v>0</v>
      </c>
      <c r="AM107" s="58">
        <v>0</v>
      </c>
      <c r="AN107" s="58">
        <v>0</v>
      </c>
      <c r="AO107" s="58">
        <v>0</v>
      </c>
      <c r="AP107" s="58">
        <v>0</v>
      </c>
      <c r="AQ107" s="58">
        <f t="shared" si="37"/>
        <v>2500000000</v>
      </c>
      <c r="AR107" s="58">
        <v>0</v>
      </c>
      <c r="AS107" s="58">
        <v>0</v>
      </c>
      <c r="AT107" s="58">
        <v>2500000000</v>
      </c>
      <c r="AU107" s="58">
        <v>0</v>
      </c>
      <c r="AV107" s="59">
        <f t="shared" si="38"/>
        <v>-605500000000.00024</v>
      </c>
      <c r="AW107" s="59">
        <f t="shared" si="45"/>
        <v>737500000000</v>
      </c>
      <c r="AX107" s="60">
        <f t="shared" si="27"/>
        <v>131999999999.99976</v>
      </c>
      <c r="AY107" s="61">
        <v>1</v>
      </c>
      <c r="AZ107" s="62"/>
      <c r="BA107" s="52">
        <v>1</v>
      </c>
      <c r="BB107" s="6"/>
      <c r="BC107" s="6"/>
      <c r="BD107" s="6"/>
      <c r="BE107" s="6">
        <v>1</v>
      </c>
      <c r="BG107" s="5" t="s">
        <v>96</v>
      </c>
      <c r="BH107" s="5" t="s">
        <v>109</v>
      </c>
      <c r="BJ107" s="6">
        <v>1</v>
      </c>
    </row>
    <row r="108" spans="1:62" ht="15" customHeight="1" x14ac:dyDescent="0.25">
      <c r="A108" s="53">
        <f t="shared" si="44"/>
        <v>86</v>
      </c>
      <c r="B108" s="53">
        <f t="shared" si="44"/>
        <v>11</v>
      </c>
      <c r="C108" s="54" t="s">
        <v>240</v>
      </c>
      <c r="D108" s="55" t="s">
        <v>241</v>
      </c>
      <c r="E108" s="56">
        <v>42405</v>
      </c>
      <c r="F108" s="57">
        <f t="shared" si="29"/>
        <v>1078064311613</v>
      </c>
      <c r="G108" s="58">
        <f t="shared" si="30"/>
        <v>175323814333</v>
      </c>
      <c r="H108" s="58">
        <v>69287300000</v>
      </c>
      <c r="I108" s="58">
        <v>34928574140</v>
      </c>
      <c r="J108" s="58">
        <v>1673702693</v>
      </c>
      <c r="K108" s="58">
        <v>69434237500</v>
      </c>
      <c r="L108" s="58">
        <f t="shared" si="31"/>
        <v>786787287300</v>
      </c>
      <c r="M108" s="58">
        <v>241208105000</v>
      </c>
      <c r="N108" s="58">
        <v>406116504000</v>
      </c>
      <c r="O108" s="58">
        <v>139462678300</v>
      </c>
      <c r="P108" s="58">
        <f t="shared" si="32"/>
        <v>115953209980</v>
      </c>
      <c r="Q108" s="58">
        <v>0</v>
      </c>
      <c r="R108" s="58">
        <v>0</v>
      </c>
      <c r="S108" s="58">
        <v>73662827149</v>
      </c>
      <c r="T108" s="58">
        <v>0</v>
      </c>
      <c r="U108" s="58">
        <v>42290382831</v>
      </c>
      <c r="V108" s="58">
        <f t="shared" si="33"/>
        <v>1089050486825</v>
      </c>
      <c r="W108" s="58">
        <f t="shared" si="34"/>
        <v>531026050352</v>
      </c>
      <c r="X108" s="58">
        <v>524780782352</v>
      </c>
      <c r="Y108" s="58">
        <v>0</v>
      </c>
      <c r="Z108" s="58">
        <v>0</v>
      </c>
      <c r="AA108" s="58">
        <v>3500000000</v>
      </c>
      <c r="AB108" s="58">
        <v>0</v>
      </c>
      <c r="AC108" s="58">
        <v>0</v>
      </c>
      <c r="AD108" s="58">
        <v>2245268000</v>
      </c>
      <c r="AE108" s="58">
        <v>500000000</v>
      </c>
      <c r="AF108" s="58">
        <f t="shared" si="35"/>
        <v>558024436473</v>
      </c>
      <c r="AG108" s="58">
        <v>146684230054</v>
      </c>
      <c r="AH108" s="58">
        <v>271617474236</v>
      </c>
      <c r="AI108" s="58">
        <v>139722732183</v>
      </c>
      <c r="AJ108" s="58">
        <f t="shared" si="36"/>
        <v>64177506372.150002</v>
      </c>
      <c r="AK108" s="58">
        <v>64177506372.150002</v>
      </c>
      <c r="AL108" s="58">
        <v>0</v>
      </c>
      <c r="AM108" s="58">
        <v>0</v>
      </c>
      <c r="AN108" s="58">
        <v>0</v>
      </c>
      <c r="AO108" s="58">
        <v>0</v>
      </c>
      <c r="AP108" s="58">
        <v>0</v>
      </c>
      <c r="AQ108" s="58">
        <f t="shared" si="37"/>
        <v>0</v>
      </c>
      <c r="AR108" s="58">
        <v>0</v>
      </c>
      <c r="AS108" s="58">
        <v>0</v>
      </c>
      <c r="AT108" s="58">
        <v>0</v>
      </c>
      <c r="AU108" s="58">
        <v>0</v>
      </c>
      <c r="AV108" s="59">
        <f t="shared" si="38"/>
        <v>-10986175212</v>
      </c>
      <c r="AW108" s="59">
        <f t="shared" si="45"/>
        <v>64177506372.150002</v>
      </c>
      <c r="AX108" s="60">
        <f t="shared" si="27"/>
        <v>53191331160.150002</v>
      </c>
      <c r="AY108" s="61"/>
      <c r="AZ108" s="62">
        <v>1</v>
      </c>
      <c r="BA108" s="52">
        <v>1</v>
      </c>
      <c r="BB108" s="6"/>
      <c r="BC108" s="6"/>
      <c r="BD108" s="6"/>
      <c r="BE108" s="6">
        <v>1</v>
      </c>
      <c r="BG108" s="5" t="s">
        <v>96</v>
      </c>
      <c r="BH108" s="5" t="s">
        <v>137</v>
      </c>
      <c r="BJ108" s="6">
        <v>1</v>
      </c>
    </row>
    <row r="109" spans="1:62" ht="15" customHeight="1" x14ac:dyDescent="0.25">
      <c r="A109" s="53">
        <f t="shared" si="44"/>
        <v>87</v>
      </c>
      <c r="B109" s="53">
        <f t="shared" si="44"/>
        <v>12</v>
      </c>
      <c r="C109" s="54" t="s">
        <v>242</v>
      </c>
      <c r="D109" s="55" t="s">
        <v>104</v>
      </c>
      <c r="E109" s="56">
        <v>42369</v>
      </c>
      <c r="F109" s="57">
        <f t="shared" si="29"/>
        <v>2785246305012</v>
      </c>
      <c r="G109" s="58">
        <f t="shared" si="30"/>
        <v>1243438534336</v>
      </c>
      <c r="H109" s="58">
        <v>768142075491</v>
      </c>
      <c r="I109" s="58">
        <v>348260713369</v>
      </c>
      <c r="J109" s="58">
        <v>14950000000</v>
      </c>
      <c r="K109" s="58">
        <v>112085745476</v>
      </c>
      <c r="L109" s="58">
        <f t="shared" si="31"/>
        <v>1318305728700</v>
      </c>
      <c r="M109" s="58">
        <v>319714073000</v>
      </c>
      <c r="N109" s="58">
        <v>789341355000</v>
      </c>
      <c r="O109" s="58">
        <v>209250300700</v>
      </c>
      <c r="P109" s="58">
        <f t="shared" si="32"/>
        <v>223502041976</v>
      </c>
      <c r="Q109" s="58">
        <v>0</v>
      </c>
      <c r="R109" s="58">
        <v>0</v>
      </c>
      <c r="S109" s="58">
        <v>209294041976</v>
      </c>
      <c r="T109" s="58">
        <v>0</v>
      </c>
      <c r="U109" s="58">
        <v>14208000000</v>
      </c>
      <c r="V109" s="58">
        <f t="shared" si="33"/>
        <v>3039760729185</v>
      </c>
      <c r="W109" s="58">
        <f t="shared" si="34"/>
        <v>1061384347853</v>
      </c>
      <c r="X109" s="58">
        <v>1004208024003</v>
      </c>
      <c r="Y109" s="58">
        <v>0</v>
      </c>
      <c r="Z109" s="58">
        <v>22400000000</v>
      </c>
      <c r="AA109" s="58">
        <v>32776323850</v>
      </c>
      <c r="AB109" s="58">
        <v>0</v>
      </c>
      <c r="AC109" s="58">
        <v>0</v>
      </c>
      <c r="AD109" s="58">
        <v>1000000000</v>
      </c>
      <c r="AE109" s="58">
        <v>1000000000</v>
      </c>
      <c r="AF109" s="58">
        <f t="shared" si="35"/>
        <v>1978376381332</v>
      </c>
      <c r="AG109" s="58">
        <v>271121693141</v>
      </c>
      <c r="AH109" s="58">
        <v>668749050929</v>
      </c>
      <c r="AI109" s="58">
        <v>1038505637262</v>
      </c>
      <c r="AJ109" s="58">
        <f t="shared" si="36"/>
        <v>280764424173</v>
      </c>
      <c r="AK109" s="58">
        <v>280764424173</v>
      </c>
      <c r="AL109" s="58">
        <v>0</v>
      </c>
      <c r="AM109" s="58">
        <v>0</v>
      </c>
      <c r="AN109" s="58">
        <v>0</v>
      </c>
      <c r="AO109" s="58">
        <v>0</v>
      </c>
      <c r="AP109" s="58">
        <v>0</v>
      </c>
      <c r="AQ109" s="58">
        <f t="shared" si="37"/>
        <v>26250000000</v>
      </c>
      <c r="AR109" s="58">
        <v>0</v>
      </c>
      <c r="AS109" s="58">
        <v>4250000000</v>
      </c>
      <c r="AT109" s="58">
        <v>22000000000</v>
      </c>
      <c r="AU109" s="58">
        <v>0</v>
      </c>
      <c r="AV109" s="59">
        <f t="shared" si="38"/>
        <v>-254514424173</v>
      </c>
      <c r="AW109" s="59">
        <f t="shared" si="45"/>
        <v>254514424173</v>
      </c>
      <c r="AX109" s="60">
        <f t="shared" si="27"/>
        <v>0</v>
      </c>
      <c r="AY109" s="61">
        <v>1</v>
      </c>
      <c r="AZ109" s="62"/>
      <c r="BA109" s="63">
        <v>1</v>
      </c>
      <c r="BB109" s="6"/>
      <c r="BC109" s="6"/>
      <c r="BD109" s="6"/>
      <c r="BG109" s="5" t="s">
        <v>163</v>
      </c>
      <c r="BH109" s="5" t="s">
        <v>114</v>
      </c>
    </row>
    <row r="110" spans="1:62" s="74" customFormat="1" ht="15" customHeight="1" x14ac:dyDescent="0.25">
      <c r="A110" s="75" t="s">
        <v>145</v>
      </c>
      <c r="B110" s="75" t="s">
        <v>145</v>
      </c>
      <c r="C110" s="76" t="s">
        <v>146</v>
      </c>
      <c r="D110" s="77"/>
      <c r="E110" s="77"/>
      <c r="F110" s="78">
        <f>SUM(F98:F107)</f>
        <v>20422532131820.34</v>
      </c>
      <c r="G110" s="78">
        <f t="shared" ref="G110:AZ110" si="46">SUM(G98:G107)</f>
        <v>1546323470464.8599</v>
      </c>
      <c r="H110" s="78">
        <f t="shared" si="46"/>
        <v>377337871539</v>
      </c>
      <c r="I110" s="78">
        <f t="shared" si="46"/>
        <v>119299627343</v>
      </c>
      <c r="J110" s="78">
        <f t="shared" si="46"/>
        <v>210640407409.97</v>
      </c>
      <c r="K110" s="78">
        <f t="shared" si="46"/>
        <v>839045564172.89001</v>
      </c>
      <c r="L110" s="78">
        <f t="shared" si="46"/>
        <v>15524770142962.58</v>
      </c>
      <c r="M110" s="78">
        <f t="shared" si="46"/>
        <v>8210451514582.5801</v>
      </c>
      <c r="N110" s="78">
        <f t="shared" si="46"/>
        <v>5056170467000</v>
      </c>
      <c r="O110" s="78">
        <f t="shared" si="46"/>
        <v>2258148161380</v>
      </c>
      <c r="P110" s="78">
        <f t="shared" si="46"/>
        <v>3351438518392.9004</v>
      </c>
      <c r="Q110" s="78">
        <f t="shared" si="46"/>
        <v>0</v>
      </c>
      <c r="R110" s="78">
        <f t="shared" si="46"/>
        <v>0</v>
      </c>
      <c r="S110" s="78">
        <f t="shared" si="46"/>
        <v>978133404517.90002</v>
      </c>
      <c r="T110" s="78">
        <f t="shared" si="46"/>
        <v>872116504840</v>
      </c>
      <c r="U110" s="78">
        <f t="shared" si="46"/>
        <v>1501188609035</v>
      </c>
      <c r="V110" s="78">
        <f t="shared" si="46"/>
        <v>23481592685492.984</v>
      </c>
      <c r="W110" s="78">
        <f t="shared" si="46"/>
        <v>10159792099953.471</v>
      </c>
      <c r="X110" s="78">
        <f t="shared" si="46"/>
        <v>7539645178637.8506</v>
      </c>
      <c r="Y110" s="78">
        <f t="shared" si="46"/>
        <v>0</v>
      </c>
      <c r="Z110" s="78">
        <f t="shared" si="46"/>
        <v>30720730926</v>
      </c>
      <c r="AA110" s="78">
        <f t="shared" si="46"/>
        <v>351026326420</v>
      </c>
      <c r="AB110" s="78">
        <f t="shared" si="46"/>
        <v>74826100000</v>
      </c>
      <c r="AC110" s="78">
        <f t="shared" si="46"/>
        <v>126430157387</v>
      </c>
      <c r="AD110" s="78">
        <f t="shared" si="46"/>
        <v>2011640001596</v>
      </c>
      <c r="AE110" s="78">
        <f t="shared" si="46"/>
        <v>25503604986.619999</v>
      </c>
      <c r="AF110" s="78">
        <f t="shared" si="46"/>
        <v>13321800585539.512</v>
      </c>
      <c r="AG110" s="78">
        <f t="shared" si="46"/>
        <v>1508935518408</v>
      </c>
      <c r="AH110" s="78">
        <f t="shared" si="46"/>
        <v>5304805957569.04</v>
      </c>
      <c r="AI110" s="78">
        <f t="shared" si="46"/>
        <v>6508059109562.4697</v>
      </c>
      <c r="AJ110" s="78">
        <f t="shared" si="46"/>
        <v>3336437199274.6396</v>
      </c>
      <c r="AK110" s="78">
        <f t="shared" si="46"/>
        <v>3336437199274.6396</v>
      </c>
      <c r="AL110" s="78">
        <f t="shared" si="46"/>
        <v>0</v>
      </c>
      <c r="AM110" s="78">
        <f t="shared" si="46"/>
        <v>0</v>
      </c>
      <c r="AN110" s="78">
        <f t="shared" si="46"/>
        <v>0</v>
      </c>
      <c r="AO110" s="78">
        <f t="shared" si="46"/>
        <v>0</v>
      </c>
      <c r="AP110" s="78">
        <f t="shared" si="46"/>
        <v>0</v>
      </c>
      <c r="AQ110" s="78">
        <f t="shared" si="46"/>
        <v>55073413642</v>
      </c>
      <c r="AR110" s="78">
        <f t="shared" si="46"/>
        <v>0</v>
      </c>
      <c r="AS110" s="78">
        <f t="shared" si="46"/>
        <v>52573413642</v>
      </c>
      <c r="AT110" s="78">
        <f t="shared" si="46"/>
        <v>2500000000</v>
      </c>
      <c r="AU110" s="78">
        <f t="shared" si="46"/>
        <v>0</v>
      </c>
      <c r="AV110" s="78">
        <f t="shared" si="46"/>
        <v>-3059060553672.6396</v>
      </c>
      <c r="AW110" s="78">
        <f t="shared" si="46"/>
        <v>3281363785632.6396</v>
      </c>
      <c r="AX110" s="79">
        <f t="shared" si="46"/>
        <v>222303231960.00061</v>
      </c>
      <c r="AY110" s="80">
        <f t="shared" si="46"/>
        <v>3</v>
      </c>
      <c r="AZ110" s="81">
        <f t="shared" si="46"/>
        <v>7</v>
      </c>
      <c r="BA110" s="64"/>
      <c r="BB110" s="64"/>
      <c r="BC110" s="64"/>
      <c r="BD110" s="64"/>
      <c r="BE110" s="64"/>
      <c r="BF110" s="64"/>
      <c r="BJ110" s="64"/>
    </row>
    <row r="111" spans="1:62" s="74" customFormat="1" ht="15" customHeight="1" x14ac:dyDescent="0.25">
      <c r="A111" s="75" t="s">
        <v>147</v>
      </c>
      <c r="B111" s="75" t="s">
        <v>147</v>
      </c>
      <c r="C111" s="76" t="s">
        <v>148</v>
      </c>
      <c r="D111" s="77"/>
      <c r="E111" s="77"/>
      <c r="F111" s="78">
        <f>SUM(F108:F109)</f>
        <v>3863310616625</v>
      </c>
      <c r="G111" s="78">
        <f t="shared" ref="G111:AZ111" si="47">SUM(G108:G109)</f>
        <v>1418762348669</v>
      </c>
      <c r="H111" s="78">
        <f t="shared" si="47"/>
        <v>837429375491</v>
      </c>
      <c r="I111" s="78">
        <f t="shared" si="47"/>
        <v>383189287509</v>
      </c>
      <c r="J111" s="78">
        <f t="shared" si="47"/>
        <v>16623702693</v>
      </c>
      <c r="K111" s="78">
        <f t="shared" si="47"/>
        <v>181519982976</v>
      </c>
      <c r="L111" s="78">
        <f t="shared" si="47"/>
        <v>2105093016000</v>
      </c>
      <c r="M111" s="78">
        <f t="shared" si="47"/>
        <v>560922178000</v>
      </c>
      <c r="N111" s="78">
        <f t="shared" si="47"/>
        <v>1195457859000</v>
      </c>
      <c r="O111" s="78">
        <f t="shared" si="47"/>
        <v>348712979000</v>
      </c>
      <c r="P111" s="78">
        <f t="shared" si="47"/>
        <v>339455251956</v>
      </c>
      <c r="Q111" s="78">
        <f t="shared" si="47"/>
        <v>0</v>
      </c>
      <c r="R111" s="78">
        <f t="shared" si="47"/>
        <v>0</v>
      </c>
      <c r="S111" s="78">
        <f t="shared" si="47"/>
        <v>282956869125</v>
      </c>
      <c r="T111" s="78">
        <f t="shared" si="47"/>
        <v>0</v>
      </c>
      <c r="U111" s="78">
        <f t="shared" si="47"/>
        <v>56498382831</v>
      </c>
      <c r="V111" s="78">
        <f t="shared" si="47"/>
        <v>4128811216010</v>
      </c>
      <c r="W111" s="78">
        <f t="shared" si="47"/>
        <v>1592410398205</v>
      </c>
      <c r="X111" s="78">
        <f t="shared" si="47"/>
        <v>1528988806355</v>
      </c>
      <c r="Y111" s="78">
        <f t="shared" si="47"/>
        <v>0</v>
      </c>
      <c r="Z111" s="78">
        <f t="shared" si="47"/>
        <v>22400000000</v>
      </c>
      <c r="AA111" s="78">
        <f t="shared" si="47"/>
        <v>36276323850</v>
      </c>
      <c r="AB111" s="78">
        <f t="shared" si="47"/>
        <v>0</v>
      </c>
      <c r="AC111" s="78">
        <f t="shared" si="47"/>
        <v>0</v>
      </c>
      <c r="AD111" s="78">
        <f t="shared" si="47"/>
        <v>3245268000</v>
      </c>
      <c r="AE111" s="78">
        <f t="shared" si="47"/>
        <v>1500000000</v>
      </c>
      <c r="AF111" s="78">
        <f t="shared" si="47"/>
        <v>2536400817805</v>
      </c>
      <c r="AG111" s="78">
        <f t="shared" si="47"/>
        <v>417805923195</v>
      </c>
      <c r="AH111" s="78">
        <f t="shared" si="47"/>
        <v>940366525165</v>
      </c>
      <c r="AI111" s="78">
        <f t="shared" si="47"/>
        <v>1178228369445</v>
      </c>
      <c r="AJ111" s="78">
        <f t="shared" si="47"/>
        <v>344941930545.15002</v>
      </c>
      <c r="AK111" s="78">
        <f t="shared" si="47"/>
        <v>344941930545.15002</v>
      </c>
      <c r="AL111" s="78">
        <f t="shared" si="47"/>
        <v>0</v>
      </c>
      <c r="AM111" s="78">
        <f t="shared" si="47"/>
        <v>0</v>
      </c>
      <c r="AN111" s="78">
        <f t="shared" si="47"/>
        <v>0</v>
      </c>
      <c r="AO111" s="78">
        <f t="shared" si="47"/>
        <v>0</v>
      </c>
      <c r="AP111" s="78">
        <f t="shared" si="47"/>
        <v>0</v>
      </c>
      <c r="AQ111" s="78">
        <f t="shared" si="47"/>
        <v>26250000000</v>
      </c>
      <c r="AR111" s="78">
        <f t="shared" si="47"/>
        <v>0</v>
      </c>
      <c r="AS111" s="78">
        <f t="shared" si="47"/>
        <v>4250000000</v>
      </c>
      <c r="AT111" s="78">
        <f t="shared" si="47"/>
        <v>22000000000</v>
      </c>
      <c r="AU111" s="78">
        <f t="shared" si="47"/>
        <v>0</v>
      </c>
      <c r="AV111" s="78">
        <f t="shared" si="47"/>
        <v>-265500599385</v>
      </c>
      <c r="AW111" s="78">
        <f t="shared" si="47"/>
        <v>318691930545.15002</v>
      </c>
      <c r="AX111" s="79">
        <f t="shared" si="47"/>
        <v>53191331160.150002</v>
      </c>
      <c r="AY111" s="80">
        <f t="shared" si="47"/>
        <v>1</v>
      </c>
      <c r="AZ111" s="81">
        <f t="shared" si="47"/>
        <v>1</v>
      </c>
      <c r="BA111" s="64"/>
      <c r="BB111" s="64"/>
      <c r="BC111" s="64"/>
      <c r="BD111" s="64"/>
      <c r="BE111" s="64"/>
      <c r="BF111" s="64"/>
      <c r="BJ111" s="64"/>
    </row>
    <row r="112" spans="1:62" s="74" customFormat="1" ht="15" customHeight="1" x14ac:dyDescent="0.25">
      <c r="A112" s="75" t="s">
        <v>149</v>
      </c>
      <c r="B112" s="75" t="s">
        <v>149</v>
      </c>
      <c r="C112" s="76" t="s">
        <v>243</v>
      </c>
      <c r="D112" s="77"/>
      <c r="E112" s="77"/>
      <c r="F112" s="78">
        <f>F110+F111</f>
        <v>24285842748445.34</v>
      </c>
      <c r="G112" s="78">
        <f t="shared" ref="G112:AZ112" si="48">G110+G111</f>
        <v>2965085819133.8599</v>
      </c>
      <c r="H112" s="78">
        <f t="shared" si="48"/>
        <v>1214767247030</v>
      </c>
      <c r="I112" s="78">
        <f t="shared" si="48"/>
        <v>502488914852</v>
      </c>
      <c r="J112" s="78">
        <f t="shared" si="48"/>
        <v>227264110102.97</v>
      </c>
      <c r="K112" s="78">
        <f t="shared" si="48"/>
        <v>1020565547148.89</v>
      </c>
      <c r="L112" s="78">
        <f t="shared" si="48"/>
        <v>17629863158962.578</v>
      </c>
      <c r="M112" s="78">
        <f t="shared" si="48"/>
        <v>8771373692582.5801</v>
      </c>
      <c r="N112" s="78">
        <f t="shared" si="48"/>
        <v>6251628326000</v>
      </c>
      <c r="O112" s="78">
        <f t="shared" si="48"/>
        <v>2606861140380</v>
      </c>
      <c r="P112" s="78">
        <f t="shared" si="48"/>
        <v>3690893770348.9004</v>
      </c>
      <c r="Q112" s="78">
        <f t="shared" si="48"/>
        <v>0</v>
      </c>
      <c r="R112" s="78">
        <f t="shared" si="48"/>
        <v>0</v>
      </c>
      <c r="S112" s="78">
        <f t="shared" si="48"/>
        <v>1261090273642.8999</v>
      </c>
      <c r="T112" s="78">
        <f t="shared" si="48"/>
        <v>872116504840</v>
      </c>
      <c r="U112" s="78">
        <f t="shared" si="48"/>
        <v>1557686991866</v>
      </c>
      <c r="V112" s="78">
        <f t="shared" si="48"/>
        <v>27610403901502.984</v>
      </c>
      <c r="W112" s="78">
        <f t="shared" si="48"/>
        <v>11752202498158.471</v>
      </c>
      <c r="X112" s="78">
        <f t="shared" si="48"/>
        <v>9068633984992.8516</v>
      </c>
      <c r="Y112" s="78">
        <f t="shared" si="48"/>
        <v>0</v>
      </c>
      <c r="Z112" s="78">
        <f t="shared" si="48"/>
        <v>53120730926</v>
      </c>
      <c r="AA112" s="78">
        <f t="shared" si="48"/>
        <v>387302650270</v>
      </c>
      <c r="AB112" s="78">
        <f t="shared" si="48"/>
        <v>74826100000</v>
      </c>
      <c r="AC112" s="78">
        <f t="shared" si="48"/>
        <v>126430157387</v>
      </c>
      <c r="AD112" s="78">
        <f t="shared" si="48"/>
        <v>2014885269596</v>
      </c>
      <c r="AE112" s="78">
        <f t="shared" si="48"/>
        <v>27003604986.619999</v>
      </c>
      <c r="AF112" s="78">
        <f t="shared" si="48"/>
        <v>15858201403344.512</v>
      </c>
      <c r="AG112" s="78">
        <f t="shared" si="48"/>
        <v>1926741441603</v>
      </c>
      <c r="AH112" s="78">
        <f t="shared" si="48"/>
        <v>6245172482734.04</v>
      </c>
      <c r="AI112" s="78">
        <f t="shared" si="48"/>
        <v>7686287479007.4697</v>
      </c>
      <c r="AJ112" s="78">
        <f t="shared" si="48"/>
        <v>3681379129819.7896</v>
      </c>
      <c r="AK112" s="78">
        <f t="shared" si="48"/>
        <v>3681379129819.7896</v>
      </c>
      <c r="AL112" s="78">
        <f t="shared" si="48"/>
        <v>0</v>
      </c>
      <c r="AM112" s="78">
        <f t="shared" si="48"/>
        <v>0</v>
      </c>
      <c r="AN112" s="78">
        <f t="shared" si="48"/>
        <v>0</v>
      </c>
      <c r="AO112" s="78">
        <f t="shared" si="48"/>
        <v>0</v>
      </c>
      <c r="AP112" s="78">
        <f t="shared" si="48"/>
        <v>0</v>
      </c>
      <c r="AQ112" s="78">
        <f t="shared" si="48"/>
        <v>81323413642</v>
      </c>
      <c r="AR112" s="78">
        <f t="shared" si="48"/>
        <v>0</v>
      </c>
      <c r="AS112" s="78">
        <f t="shared" si="48"/>
        <v>56823413642</v>
      </c>
      <c r="AT112" s="78">
        <f t="shared" si="48"/>
        <v>24500000000</v>
      </c>
      <c r="AU112" s="78">
        <f t="shared" si="48"/>
        <v>0</v>
      </c>
      <c r="AV112" s="78">
        <f t="shared" si="48"/>
        <v>-3324561153057.6396</v>
      </c>
      <c r="AW112" s="78">
        <f t="shared" si="48"/>
        <v>3600055716177.7896</v>
      </c>
      <c r="AX112" s="79">
        <f t="shared" si="48"/>
        <v>275494563120.15063</v>
      </c>
      <c r="AY112" s="80">
        <f t="shared" si="48"/>
        <v>4</v>
      </c>
      <c r="AZ112" s="81">
        <f t="shared" si="48"/>
        <v>8</v>
      </c>
      <c r="BA112" s="64"/>
      <c r="BB112" s="64"/>
      <c r="BC112" s="64"/>
      <c r="BD112" s="64"/>
      <c r="BE112" s="64"/>
      <c r="BF112" s="64"/>
      <c r="BJ112" s="64"/>
    </row>
    <row r="113" spans="1:62" s="74" customFormat="1" ht="15" customHeight="1" x14ac:dyDescent="0.25">
      <c r="A113" s="75" t="s">
        <v>151</v>
      </c>
      <c r="B113" s="75" t="s">
        <v>151</v>
      </c>
      <c r="C113" s="76" t="s">
        <v>244</v>
      </c>
      <c r="D113" s="77"/>
      <c r="E113" s="77"/>
      <c r="F113" s="78">
        <f>F112+F97</f>
        <v>31874490288576.469</v>
      </c>
      <c r="G113" s="78">
        <f t="shared" ref="G113:AZ113" si="49">G112+G97</f>
        <v>6460634712264.9902</v>
      </c>
      <c r="H113" s="78">
        <f t="shared" si="49"/>
        <v>3980316140161.1299</v>
      </c>
      <c r="I113" s="78">
        <f t="shared" si="49"/>
        <v>513488914852</v>
      </c>
      <c r="J113" s="78">
        <f t="shared" si="49"/>
        <v>445264110102.96997</v>
      </c>
      <c r="K113" s="78">
        <f t="shared" si="49"/>
        <v>1521565547148.8901</v>
      </c>
      <c r="L113" s="78">
        <f t="shared" si="49"/>
        <v>21715136805962.578</v>
      </c>
      <c r="M113" s="78">
        <f t="shared" si="49"/>
        <v>10664544559582.58</v>
      </c>
      <c r="N113" s="78">
        <f t="shared" si="49"/>
        <v>6989372916000</v>
      </c>
      <c r="O113" s="78">
        <f t="shared" si="49"/>
        <v>4061219330380</v>
      </c>
      <c r="P113" s="78">
        <f t="shared" si="49"/>
        <v>3698718770348.9004</v>
      </c>
      <c r="Q113" s="78">
        <f t="shared" si="49"/>
        <v>2825000000</v>
      </c>
      <c r="R113" s="78">
        <f t="shared" si="49"/>
        <v>0</v>
      </c>
      <c r="S113" s="78">
        <f t="shared" si="49"/>
        <v>1261090273642.8999</v>
      </c>
      <c r="T113" s="78">
        <f t="shared" si="49"/>
        <v>877116504840</v>
      </c>
      <c r="U113" s="78">
        <f t="shared" si="49"/>
        <v>1557686991866</v>
      </c>
      <c r="V113" s="78">
        <f t="shared" si="49"/>
        <v>38582477903531</v>
      </c>
      <c r="W113" s="78">
        <f t="shared" si="49"/>
        <v>17140552270358.791</v>
      </c>
      <c r="X113" s="78">
        <f t="shared" si="49"/>
        <v>10271587375869.551</v>
      </c>
      <c r="Y113" s="78">
        <f t="shared" si="49"/>
        <v>0</v>
      </c>
      <c r="Z113" s="78">
        <f t="shared" si="49"/>
        <v>53120730926</v>
      </c>
      <c r="AA113" s="78">
        <f t="shared" si="49"/>
        <v>1680909674770</v>
      </c>
      <c r="AB113" s="78">
        <f t="shared" si="49"/>
        <v>84826100000</v>
      </c>
      <c r="AC113" s="78">
        <f t="shared" si="49"/>
        <v>1410010106571.98</v>
      </c>
      <c r="AD113" s="78">
        <f t="shared" si="49"/>
        <v>3595094677234.6396</v>
      </c>
      <c r="AE113" s="78">
        <f t="shared" si="49"/>
        <v>45003604986.619995</v>
      </c>
      <c r="AF113" s="78">
        <f t="shared" si="49"/>
        <v>21441925633172.211</v>
      </c>
      <c r="AG113" s="78">
        <f t="shared" si="49"/>
        <v>2267298774176.8599</v>
      </c>
      <c r="AH113" s="78">
        <f t="shared" si="49"/>
        <v>8956215606242.4395</v>
      </c>
      <c r="AI113" s="78">
        <f t="shared" si="49"/>
        <v>10218411252752.91</v>
      </c>
      <c r="AJ113" s="78">
        <f t="shared" si="49"/>
        <v>7064805591716.6797</v>
      </c>
      <c r="AK113" s="78">
        <f t="shared" si="49"/>
        <v>7064805591716.6797</v>
      </c>
      <c r="AL113" s="78">
        <f t="shared" si="49"/>
        <v>0</v>
      </c>
      <c r="AM113" s="78">
        <f t="shared" si="49"/>
        <v>0</v>
      </c>
      <c r="AN113" s="78">
        <f t="shared" si="49"/>
        <v>0</v>
      </c>
      <c r="AO113" s="78">
        <f t="shared" si="49"/>
        <v>0</v>
      </c>
      <c r="AP113" s="78">
        <f t="shared" si="49"/>
        <v>0</v>
      </c>
      <c r="AQ113" s="78">
        <f t="shared" si="49"/>
        <v>81323413642</v>
      </c>
      <c r="AR113" s="78">
        <f t="shared" si="49"/>
        <v>0</v>
      </c>
      <c r="AS113" s="78">
        <f t="shared" si="49"/>
        <v>56823413642</v>
      </c>
      <c r="AT113" s="78">
        <f t="shared" si="49"/>
        <v>24500000000</v>
      </c>
      <c r="AU113" s="78">
        <f t="shared" si="49"/>
        <v>0</v>
      </c>
      <c r="AV113" s="78">
        <f t="shared" si="49"/>
        <v>-6707987614954.5293</v>
      </c>
      <c r="AW113" s="78">
        <f t="shared" si="49"/>
        <v>6983482178074.6797</v>
      </c>
      <c r="AX113" s="79">
        <f t="shared" si="49"/>
        <v>275494563120.15063</v>
      </c>
      <c r="AY113" s="80">
        <f t="shared" si="49"/>
        <v>4</v>
      </c>
      <c r="AZ113" s="81">
        <f t="shared" si="49"/>
        <v>9</v>
      </c>
      <c r="BA113" s="64"/>
      <c r="BB113" s="64"/>
      <c r="BC113" s="64"/>
      <c r="BD113" s="64"/>
      <c r="BE113" s="64"/>
      <c r="BF113" s="64"/>
      <c r="BJ113" s="64"/>
    </row>
    <row r="114" spans="1:62" ht="15" customHeight="1" x14ac:dyDescent="0.25">
      <c r="A114" s="42" t="s">
        <v>245</v>
      </c>
      <c r="B114" s="42" t="s">
        <v>245</v>
      </c>
      <c r="C114" s="43" t="s">
        <v>246</v>
      </c>
      <c r="D114" s="44" t="s">
        <v>94</v>
      </c>
      <c r="E114" s="45">
        <v>42403</v>
      </c>
      <c r="F114" s="82">
        <f t="shared" si="29"/>
        <v>3026806718975</v>
      </c>
      <c r="G114" s="47">
        <f t="shared" si="30"/>
        <v>1110221127500</v>
      </c>
      <c r="H114" s="47">
        <v>1040848919500</v>
      </c>
      <c r="I114" s="47">
        <v>3062500000</v>
      </c>
      <c r="J114" s="47">
        <v>0</v>
      </c>
      <c r="K114" s="47">
        <v>66309708000</v>
      </c>
      <c r="L114" s="47">
        <f t="shared" si="31"/>
        <v>1641530391475</v>
      </c>
      <c r="M114" s="47">
        <v>621425775475</v>
      </c>
      <c r="N114" s="47">
        <v>866810696000</v>
      </c>
      <c r="O114" s="47">
        <v>153293920000</v>
      </c>
      <c r="P114" s="47">
        <f t="shared" si="32"/>
        <v>275055200000</v>
      </c>
      <c r="Q114" s="47">
        <v>0</v>
      </c>
      <c r="R114" s="47">
        <v>0</v>
      </c>
      <c r="S114" s="47">
        <v>0</v>
      </c>
      <c r="T114" s="47">
        <v>275055200000</v>
      </c>
      <c r="U114" s="47">
        <v>0</v>
      </c>
      <c r="V114" s="47">
        <f t="shared" si="33"/>
        <v>3056806718975</v>
      </c>
      <c r="W114" s="47">
        <f t="shared" si="34"/>
        <v>1437351868688</v>
      </c>
      <c r="X114" s="47">
        <v>323667457174</v>
      </c>
      <c r="Y114" s="47">
        <v>0</v>
      </c>
      <c r="Z114" s="47">
        <v>0</v>
      </c>
      <c r="AA114" s="47">
        <v>381196000000</v>
      </c>
      <c r="AB114" s="47">
        <v>22910000000</v>
      </c>
      <c r="AC114" s="47">
        <v>670000000000</v>
      </c>
      <c r="AD114" s="47">
        <v>36578411514</v>
      </c>
      <c r="AE114" s="47">
        <v>3000000000</v>
      </c>
      <c r="AF114" s="47">
        <f t="shared" si="35"/>
        <v>1619454850287</v>
      </c>
      <c r="AG114" s="47">
        <v>208662720023</v>
      </c>
      <c r="AH114" s="47">
        <v>1002810707272</v>
      </c>
      <c r="AI114" s="47">
        <v>407981422992</v>
      </c>
      <c r="AJ114" s="47">
        <f t="shared" si="36"/>
        <v>30000000000</v>
      </c>
      <c r="AK114" s="47">
        <v>30000000000</v>
      </c>
      <c r="AL114" s="47">
        <v>0</v>
      </c>
      <c r="AM114" s="47">
        <v>0</v>
      </c>
      <c r="AN114" s="47">
        <v>0</v>
      </c>
      <c r="AO114" s="47">
        <v>0</v>
      </c>
      <c r="AP114" s="47">
        <v>0</v>
      </c>
      <c r="AQ114" s="47">
        <f t="shared" si="37"/>
        <v>0</v>
      </c>
      <c r="AR114" s="47">
        <v>0</v>
      </c>
      <c r="AS114" s="47">
        <v>0</v>
      </c>
      <c r="AT114" s="47">
        <v>0</v>
      </c>
      <c r="AU114" s="47">
        <v>0</v>
      </c>
      <c r="AV114" s="48">
        <f t="shared" si="38"/>
        <v>-30000000000</v>
      </c>
      <c r="AW114" s="48">
        <f t="shared" si="45"/>
        <v>30000000000</v>
      </c>
      <c r="AX114" s="49">
        <f t="shared" si="27"/>
        <v>0</v>
      </c>
      <c r="AY114" s="50"/>
      <c r="AZ114" s="51">
        <v>1</v>
      </c>
      <c r="BA114" s="6" t="s">
        <v>95</v>
      </c>
      <c r="BB114" s="52">
        <v>1</v>
      </c>
      <c r="BC114" s="6"/>
      <c r="BD114" s="6"/>
      <c r="BG114" s="5" t="s">
        <v>96</v>
      </c>
      <c r="BH114" s="5" t="s">
        <v>97</v>
      </c>
      <c r="BJ114" s="6">
        <v>1</v>
      </c>
    </row>
    <row r="115" spans="1:62" ht="15" customHeight="1" x14ac:dyDescent="0.25">
      <c r="A115" s="67">
        <f>A109+1</f>
        <v>88</v>
      </c>
      <c r="B115" s="67">
        <v>1</v>
      </c>
      <c r="C115" s="54" t="s">
        <v>247</v>
      </c>
      <c r="D115" s="55" t="s">
        <v>111</v>
      </c>
      <c r="E115" s="56">
        <v>42359</v>
      </c>
      <c r="F115" s="57">
        <f t="shared" si="29"/>
        <v>908671438981</v>
      </c>
      <c r="G115" s="58">
        <f t="shared" si="30"/>
        <v>178384571161</v>
      </c>
      <c r="H115" s="58">
        <v>135260000000</v>
      </c>
      <c r="I115" s="58">
        <v>9442000000</v>
      </c>
      <c r="J115" s="58">
        <v>10888801932</v>
      </c>
      <c r="K115" s="58">
        <v>22793769229</v>
      </c>
      <c r="L115" s="58">
        <f t="shared" si="31"/>
        <v>639222703820</v>
      </c>
      <c r="M115" s="58">
        <v>35923009500</v>
      </c>
      <c r="N115" s="58">
        <v>449835609000</v>
      </c>
      <c r="O115" s="58">
        <v>153464085320</v>
      </c>
      <c r="P115" s="58">
        <f t="shared" si="32"/>
        <v>91064164000</v>
      </c>
      <c r="Q115" s="58">
        <v>0</v>
      </c>
      <c r="R115" s="58">
        <v>0</v>
      </c>
      <c r="S115" s="58">
        <v>61803087000</v>
      </c>
      <c r="T115" s="58">
        <v>5000000000</v>
      </c>
      <c r="U115" s="58">
        <v>24261077000</v>
      </c>
      <c r="V115" s="58">
        <f t="shared" si="33"/>
        <v>994909650144</v>
      </c>
      <c r="W115" s="58">
        <f t="shared" si="34"/>
        <v>507988723565</v>
      </c>
      <c r="X115" s="58">
        <v>411347181000</v>
      </c>
      <c r="Y115" s="58">
        <v>0</v>
      </c>
      <c r="Z115" s="58">
        <v>500000000</v>
      </c>
      <c r="AA115" s="58">
        <v>6905960000</v>
      </c>
      <c r="AB115" s="58">
        <v>4062400000</v>
      </c>
      <c r="AC115" s="58">
        <v>0</v>
      </c>
      <c r="AD115" s="58">
        <v>83173182565</v>
      </c>
      <c r="AE115" s="58">
        <v>2000000000</v>
      </c>
      <c r="AF115" s="58">
        <f t="shared" si="35"/>
        <v>486920926579</v>
      </c>
      <c r="AG115" s="58">
        <v>79466644723</v>
      </c>
      <c r="AH115" s="58">
        <v>206639038213</v>
      </c>
      <c r="AI115" s="58">
        <v>200815243643</v>
      </c>
      <c r="AJ115" s="58">
        <f t="shared" si="36"/>
        <v>87738211163</v>
      </c>
      <c r="AK115" s="58">
        <v>87738211163</v>
      </c>
      <c r="AL115" s="58">
        <v>0</v>
      </c>
      <c r="AM115" s="58">
        <v>0</v>
      </c>
      <c r="AN115" s="58">
        <v>0</v>
      </c>
      <c r="AO115" s="58">
        <v>0</v>
      </c>
      <c r="AP115" s="58">
        <v>0</v>
      </c>
      <c r="AQ115" s="58">
        <f t="shared" si="37"/>
        <v>1500000000</v>
      </c>
      <c r="AR115" s="58">
        <v>0</v>
      </c>
      <c r="AS115" s="58">
        <v>1500000000</v>
      </c>
      <c r="AT115" s="58">
        <v>0</v>
      </c>
      <c r="AU115" s="58">
        <v>0</v>
      </c>
      <c r="AV115" s="59">
        <f t="shared" si="38"/>
        <v>-86238211163</v>
      </c>
      <c r="AW115" s="59">
        <f t="shared" si="45"/>
        <v>86238211163</v>
      </c>
      <c r="AX115" s="60">
        <f t="shared" si="27"/>
        <v>0</v>
      </c>
      <c r="AY115" s="61">
        <v>1</v>
      </c>
      <c r="AZ115" s="62"/>
      <c r="BA115" s="52">
        <v>1</v>
      </c>
      <c r="BB115" s="6"/>
      <c r="BC115" s="6"/>
      <c r="BD115" s="6"/>
      <c r="BG115" s="5" t="s">
        <v>96</v>
      </c>
      <c r="BH115" s="5" t="s">
        <v>130</v>
      </c>
      <c r="BJ115" s="6">
        <v>1</v>
      </c>
    </row>
    <row r="116" spans="1:62" ht="15" customHeight="1" x14ac:dyDescent="0.25">
      <c r="A116" s="53">
        <f t="shared" ref="A116:B121" si="50">A115+1</f>
        <v>89</v>
      </c>
      <c r="B116" s="53">
        <f t="shared" si="50"/>
        <v>2</v>
      </c>
      <c r="C116" s="54" t="s">
        <v>248</v>
      </c>
      <c r="D116" s="55" t="s">
        <v>94</v>
      </c>
      <c r="E116" s="56">
        <v>42395</v>
      </c>
      <c r="F116" s="57">
        <f t="shared" si="29"/>
        <v>1181609002313</v>
      </c>
      <c r="G116" s="58">
        <f t="shared" si="30"/>
        <v>310608407497</v>
      </c>
      <c r="H116" s="58">
        <v>254100349434</v>
      </c>
      <c r="I116" s="58">
        <v>6687409810</v>
      </c>
      <c r="J116" s="58">
        <v>1646241853</v>
      </c>
      <c r="K116" s="58">
        <v>48174406400</v>
      </c>
      <c r="L116" s="58">
        <f t="shared" si="31"/>
        <v>673661157380</v>
      </c>
      <c r="M116" s="58">
        <v>173603254000</v>
      </c>
      <c r="N116" s="58">
        <v>385437448000</v>
      </c>
      <c r="O116" s="58">
        <v>114620455380</v>
      </c>
      <c r="P116" s="58">
        <f t="shared" si="32"/>
        <v>197339437436</v>
      </c>
      <c r="Q116" s="58">
        <v>0</v>
      </c>
      <c r="R116" s="58">
        <v>0</v>
      </c>
      <c r="S116" s="58">
        <v>83814677436</v>
      </c>
      <c r="T116" s="58">
        <v>66845333000</v>
      </c>
      <c r="U116" s="58">
        <v>46679427000</v>
      </c>
      <c r="V116" s="58">
        <f t="shared" si="33"/>
        <v>1345084375888</v>
      </c>
      <c r="W116" s="58">
        <f t="shared" si="34"/>
        <v>520306230535</v>
      </c>
      <c r="X116" s="58">
        <v>441687963560</v>
      </c>
      <c r="Y116" s="58">
        <v>0</v>
      </c>
      <c r="Z116" s="58">
        <v>0</v>
      </c>
      <c r="AA116" s="58">
        <v>27944000000</v>
      </c>
      <c r="AB116" s="58">
        <v>5605000000</v>
      </c>
      <c r="AC116" s="58">
        <v>0</v>
      </c>
      <c r="AD116" s="58">
        <v>44169266975</v>
      </c>
      <c r="AE116" s="58">
        <v>900000000</v>
      </c>
      <c r="AF116" s="58">
        <f t="shared" si="35"/>
        <v>824778145353</v>
      </c>
      <c r="AG116" s="58">
        <v>166498678000</v>
      </c>
      <c r="AH116" s="58">
        <v>388261635501</v>
      </c>
      <c r="AI116" s="58">
        <v>270017831852</v>
      </c>
      <c r="AJ116" s="58">
        <f t="shared" si="36"/>
        <v>165587886387</v>
      </c>
      <c r="AK116" s="58">
        <v>165587886387</v>
      </c>
      <c r="AL116" s="58">
        <v>0</v>
      </c>
      <c r="AM116" s="58">
        <v>0</v>
      </c>
      <c r="AN116" s="58">
        <v>0</v>
      </c>
      <c r="AO116" s="58">
        <v>0</v>
      </c>
      <c r="AP116" s="58">
        <v>0</v>
      </c>
      <c r="AQ116" s="58">
        <f t="shared" si="37"/>
        <v>2112512812</v>
      </c>
      <c r="AR116" s="58">
        <v>0</v>
      </c>
      <c r="AS116" s="58">
        <v>2000000000</v>
      </c>
      <c r="AT116" s="58">
        <v>112512812</v>
      </c>
      <c r="AU116" s="58">
        <v>0</v>
      </c>
      <c r="AV116" s="59">
        <f t="shared" si="38"/>
        <v>-163475373575</v>
      </c>
      <c r="AW116" s="59">
        <f t="shared" si="45"/>
        <v>163475373575</v>
      </c>
      <c r="AX116" s="60">
        <f t="shared" si="27"/>
        <v>0</v>
      </c>
      <c r="AY116" s="61"/>
      <c r="AZ116" s="62">
        <v>1</v>
      </c>
      <c r="BA116" s="52">
        <v>1</v>
      </c>
      <c r="BB116" s="6"/>
      <c r="BC116" s="6"/>
      <c r="BD116" s="6"/>
      <c r="BG116" s="5" t="s">
        <v>96</v>
      </c>
      <c r="BH116" s="5" t="s">
        <v>124</v>
      </c>
      <c r="BJ116" s="6">
        <v>1</v>
      </c>
    </row>
    <row r="117" spans="1:62" ht="15" customHeight="1" x14ac:dyDescent="0.25">
      <c r="A117" s="53">
        <f t="shared" si="50"/>
        <v>90</v>
      </c>
      <c r="B117" s="53">
        <f t="shared" si="50"/>
        <v>3</v>
      </c>
      <c r="C117" s="54" t="s">
        <v>249</v>
      </c>
      <c r="D117" s="55" t="s">
        <v>94</v>
      </c>
      <c r="E117" s="56">
        <v>42380</v>
      </c>
      <c r="F117" s="57">
        <f t="shared" si="29"/>
        <v>979254173134</v>
      </c>
      <c r="G117" s="58">
        <f t="shared" si="30"/>
        <v>24298537411</v>
      </c>
      <c r="H117" s="58">
        <v>9813000000</v>
      </c>
      <c r="I117" s="58">
        <v>426320000</v>
      </c>
      <c r="J117" s="58">
        <v>2300000000</v>
      </c>
      <c r="K117" s="58">
        <v>11759217411</v>
      </c>
      <c r="L117" s="58">
        <f t="shared" si="31"/>
        <v>803663823080</v>
      </c>
      <c r="M117" s="58">
        <v>314954626000</v>
      </c>
      <c r="N117" s="58">
        <v>350512758000</v>
      </c>
      <c r="O117" s="58">
        <v>138196439080</v>
      </c>
      <c r="P117" s="58">
        <f t="shared" si="32"/>
        <v>151291812643</v>
      </c>
      <c r="Q117" s="58">
        <v>0</v>
      </c>
      <c r="R117" s="58">
        <v>0</v>
      </c>
      <c r="S117" s="58">
        <v>49259686093</v>
      </c>
      <c r="T117" s="58">
        <v>9598220000</v>
      </c>
      <c r="U117" s="58">
        <v>92433906550</v>
      </c>
      <c r="V117" s="58">
        <f t="shared" si="33"/>
        <v>977214088982</v>
      </c>
      <c r="W117" s="58">
        <f t="shared" si="34"/>
        <v>374565440734</v>
      </c>
      <c r="X117" s="58">
        <v>277204934517</v>
      </c>
      <c r="Y117" s="58">
        <v>0</v>
      </c>
      <c r="Z117" s="58">
        <v>0</v>
      </c>
      <c r="AA117" s="58">
        <v>7826450000</v>
      </c>
      <c r="AB117" s="58">
        <v>7780180000</v>
      </c>
      <c r="AC117" s="58">
        <v>0</v>
      </c>
      <c r="AD117" s="58">
        <v>80753876217</v>
      </c>
      <c r="AE117" s="58">
        <v>1000000000</v>
      </c>
      <c r="AF117" s="58">
        <f t="shared" si="35"/>
        <v>602648648248</v>
      </c>
      <c r="AG117" s="58">
        <v>69166986301</v>
      </c>
      <c r="AH117" s="58">
        <v>199844653434</v>
      </c>
      <c r="AI117" s="58">
        <v>333637008513</v>
      </c>
      <c r="AJ117" s="58">
        <f t="shared" si="36"/>
        <v>409915848</v>
      </c>
      <c r="AK117" s="58">
        <v>0</v>
      </c>
      <c r="AL117" s="58">
        <v>0</v>
      </c>
      <c r="AM117" s="58">
        <v>0</v>
      </c>
      <c r="AN117" s="58">
        <v>0</v>
      </c>
      <c r="AO117" s="58">
        <v>409915848</v>
      </c>
      <c r="AP117" s="58">
        <v>0</v>
      </c>
      <c r="AQ117" s="58">
        <f t="shared" si="37"/>
        <v>2450000000</v>
      </c>
      <c r="AR117" s="58">
        <v>0</v>
      </c>
      <c r="AS117" s="58">
        <v>0</v>
      </c>
      <c r="AT117" s="58">
        <v>0</v>
      </c>
      <c r="AU117" s="58">
        <v>2450000000</v>
      </c>
      <c r="AV117" s="59">
        <f t="shared" si="38"/>
        <v>2040084152</v>
      </c>
      <c r="AW117" s="59">
        <f t="shared" si="45"/>
        <v>-2040084152</v>
      </c>
      <c r="AX117" s="60">
        <f t="shared" si="27"/>
        <v>0</v>
      </c>
      <c r="AY117" s="61"/>
      <c r="AZ117" s="62">
        <v>1</v>
      </c>
      <c r="BA117" s="52">
        <v>1</v>
      </c>
      <c r="BB117" s="6"/>
      <c r="BC117" s="6"/>
      <c r="BD117" s="6"/>
      <c r="BE117" s="52">
        <v>1</v>
      </c>
      <c r="BG117" s="5" t="s">
        <v>96</v>
      </c>
      <c r="BH117" s="5" t="s">
        <v>97</v>
      </c>
      <c r="BJ117" s="6">
        <v>1</v>
      </c>
    </row>
    <row r="118" spans="1:62" ht="15" customHeight="1" x14ac:dyDescent="0.25">
      <c r="A118" s="53">
        <f t="shared" si="50"/>
        <v>91</v>
      </c>
      <c r="B118" s="53">
        <f t="shared" si="50"/>
        <v>4</v>
      </c>
      <c r="C118" s="54" t="s">
        <v>250</v>
      </c>
      <c r="D118" s="55" t="s">
        <v>94</v>
      </c>
      <c r="E118" s="65">
        <v>42409</v>
      </c>
      <c r="F118" s="57">
        <f t="shared" si="29"/>
        <v>753327846904</v>
      </c>
      <c r="G118" s="58">
        <f t="shared" si="30"/>
        <v>21000000000</v>
      </c>
      <c r="H118" s="58">
        <v>5700000000</v>
      </c>
      <c r="I118" s="58">
        <v>4600000000</v>
      </c>
      <c r="J118" s="58">
        <v>700000000</v>
      </c>
      <c r="K118" s="58">
        <v>10000000000</v>
      </c>
      <c r="L118" s="58">
        <f t="shared" si="31"/>
        <v>593787179440</v>
      </c>
      <c r="M118" s="58">
        <v>102945333600</v>
      </c>
      <c r="N118" s="58">
        <v>412649320000</v>
      </c>
      <c r="O118" s="58">
        <v>78192525840</v>
      </c>
      <c r="P118" s="58">
        <f t="shared" si="32"/>
        <v>138540667464</v>
      </c>
      <c r="Q118" s="58">
        <v>0</v>
      </c>
      <c r="R118" s="58">
        <v>0</v>
      </c>
      <c r="S118" s="58">
        <v>32590603223</v>
      </c>
      <c r="T118" s="58">
        <v>25822019000</v>
      </c>
      <c r="U118" s="58">
        <v>80128045241</v>
      </c>
      <c r="V118" s="58">
        <f t="shared" si="33"/>
        <v>754327846904</v>
      </c>
      <c r="W118" s="58">
        <f t="shared" si="34"/>
        <v>418644071195</v>
      </c>
      <c r="X118" s="58">
        <v>281431962195.16998</v>
      </c>
      <c r="Y118" s="58">
        <v>0</v>
      </c>
      <c r="Z118" s="58">
        <v>0</v>
      </c>
      <c r="AA118" s="58">
        <v>15907000000</v>
      </c>
      <c r="AB118" s="58">
        <v>18721321629.830002</v>
      </c>
      <c r="AC118" s="58">
        <v>0</v>
      </c>
      <c r="AD118" s="58">
        <v>102083787370</v>
      </c>
      <c r="AE118" s="58">
        <v>500000000</v>
      </c>
      <c r="AF118" s="58">
        <f t="shared" si="35"/>
        <v>335683775709</v>
      </c>
      <c r="AG118" s="58">
        <v>39849904086</v>
      </c>
      <c r="AH118" s="58">
        <v>171407648973</v>
      </c>
      <c r="AI118" s="58">
        <v>124426222650</v>
      </c>
      <c r="AJ118" s="58">
        <f t="shared" si="36"/>
        <v>1000000000</v>
      </c>
      <c r="AK118" s="58">
        <v>1000000000</v>
      </c>
      <c r="AL118" s="58">
        <v>0</v>
      </c>
      <c r="AM118" s="58">
        <v>0</v>
      </c>
      <c r="AN118" s="58">
        <v>0</v>
      </c>
      <c r="AO118" s="58">
        <v>0</v>
      </c>
      <c r="AP118" s="58">
        <v>0</v>
      </c>
      <c r="AQ118" s="58">
        <f t="shared" si="37"/>
        <v>0</v>
      </c>
      <c r="AR118" s="58">
        <v>0</v>
      </c>
      <c r="AS118" s="58">
        <v>0</v>
      </c>
      <c r="AT118" s="58">
        <v>0</v>
      </c>
      <c r="AU118" s="58">
        <v>0</v>
      </c>
      <c r="AV118" s="59">
        <f t="shared" si="38"/>
        <v>-1000000000</v>
      </c>
      <c r="AW118" s="59">
        <f t="shared" si="45"/>
        <v>1000000000</v>
      </c>
      <c r="AX118" s="60">
        <f t="shared" si="27"/>
        <v>0</v>
      </c>
      <c r="AY118" s="61"/>
      <c r="AZ118" s="62">
        <v>1</v>
      </c>
      <c r="BA118" s="52">
        <v>1</v>
      </c>
      <c r="BB118" s="6"/>
      <c r="BC118" s="6"/>
      <c r="BD118" s="6"/>
      <c r="BG118" s="5" t="s">
        <v>96</v>
      </c>
      <c r="BH118" s="5" t="s">
        <v>124</v>
      </c>
      <c r="BJ118" s="6">
        <v>1</v>
      </c>
    </row>
    <row r="119" spans="1:62" ht="15" customHeight="1" x14ac:dyDescent="0.25">
      <c r="A119" s="53">
        <f t="shared" si="50"/>
        <v>92</v>
      </c>
      <c r="B119" s="53">
        <f t="shared" si="50"/>
        <v>5</v>
      </c>
      <c r="C119" s="54" t="s">
        <v>251</v>
      </c>
      <c r="D119" s="55" t="s">
        <v>252</v>
      </c>
      <c r="E119" s="56">
        <v>42437</v>
      </c>
      <c r="F119" s="57">
        <f t="shared" si="29"/>
        <v>1155500000000</v>
      </c>
      <c r="G119" s="58">
        <f t="shared" si="30"/>
        <v>43657341397</v>
      </c>
      <c r="H119" s="58">
        <v>5035000000</v>
      </c>
      <c r="I119" s="58">
        <v>546500000</v>
      </c>
      <c r="J119" s="58">
        <v>5000000000</v>
      </c>
      <c r="K119" s="58">
        <v>33075841397</v>
      </c>
      <c r="L119" s="58">
        <f t="shared" si="31"/>
        <v>1006646682603</v>
      </c>
      <c r="M119" s="58">
        <v>505649039553</v>
      </c>
      <c r="N119" s="58">
        <v>345284029000</v>
      </c>
      <c r="O119" s="58">
        <v>155713614050</v>
      </c>
      <c r="P119" s="58">
        <f t="shared" si="32"/>
        <v>105195976000</v>
      </c>
      <c r="Q119" s="58">
        <v>0</v>
      </c>
      <c r="R119" s="58">
        <v>0</v>
      </c>
      <c r="S119" s="58">
        <v>55034003000</v>
      </c>
      <c r="T119" s="58">
        <v>5791191000</v>
      </c>
      <c r="U119" s="58">
        <v>44370782000</v>
      </c>
      <c r="V119" s="58">
        <f t="shared" si="33"/>
        <v>1155500000000</v>
      </c>
      <c r="W119" s="58">
        <f t="shared" si="34"/>
        <v>499997269277</v>
      </c>
      <c r="X119" s="58">
        <v>307428120008</v>
      </c>
      <c r="Y119" s="58">
        <v>0</v>
      </c>
      <c r="Z119" s="58">
        <v>21305597302</v>
      </c>
      <c r="AA119" s="58">
        <v>12656099500</v>
      </c>
      <c r="AB119" s="58">
        <v>16220849000</v>
      </c>
      <c r="AC119" s="58">
        <v>558170000</v>
      </c>
      <c r="AD119" s="58">
        <v>141328433467</v>
      </c>
      <c r="AE119" s="58">
        <v>500000000</v>
      </c>
      <c r="AF119" s="58">
        <f t="shared" si="35"/>
        <v>655502730723</v>
      </c>
      <c r="AG119" s="58">
        <v>99924030000</v>
      </c>
      <c r="AH119" s="58">
        <v>296709976311</v>
      </c>
      <c r="AI119" s="58">
        <v>258868724412</v>
      </c>
      <c r="AJ119" s="58">
        <f t="shared" si="36"/>
        <v>0</v>
      </c>
      <c r="AK119" s="58">
        <v>0</v>
      </c>
      <c r="AL119" s="58">
        <v>0</v>
      </c>
      <c r="AM119" s="58">
        <v>0</v>
      </c>
      <c r="AN119" s="58">
        <v>0</v>
      </c>
      <c r="AO119" s="58">
        <v>0</v>
      </c>
      <c r="AP119" s="58">
        <v>0</v>
      </c>
      <c r="AQ119" s="58">
        <f t="shared" si="37"/>
        <v>0</v>
      </c>
      <c r="AR119" s="58">
        <v>0</v>
      </c>
      <c r="AS119" s="58">
        <v>0</v>
      </c>
      <c r="AT119" s="58">
        <v>0</v>
      </c>
      <c r="AU119" s="58">
        <v>0</v>
      </c>
      <c r="AV119" s="59">
        <f t="shared" si="38"/>
        <v>0</v>
      </c>
      <c r="AW119" s="59">
        <f t="shared" si="45"/>
        <v>0</v>
      </c>
      <c r="AX119" s="60">
        <f t="shared" si="27"/>
        <v>0</v>
      </c>
      <c r="AY119" s="61"/>
      <c r="AZ119" s="62">
        <v>1</v>
      </c>
      <c r="BA119" s="52">
        <v>1</v>
      </c>
      <c r="BB119" s="6"/>
      <c r="BC119" s="6"/>
      <c r="BD119" s="6"/>
      <c r="BG119" s="5" t="s">
        <v>96</v>
      </c>
      <c r="BH119" s="5" t="s">
        <v>130</v>
      </c>
      <c r="BJ119" s="6">
        <v>1</v>
      </c>
    </row>
    <row r="120" spans="1:62" ht="15" customHeight="1" x14ac:dyDescent="0.25">
      <c r="A120" s="53">
        <f t="shared" si="50"/>
        <v>93</v>
      </c>
      <c r="B120" s="53">
        <f t="shared" si="50"/>
        <v>6</v>
      </c>
      <c r="C120" s="54" t="s">
        <v>253</v>
      </c>
      <c r="D120" s="55" t="s">
        <v>232</v>
      </c>
      <c r="E120" s="56">
        <v>42398</v>
      </c>
      <c r="F120" s="57">
        <f t="shared" si="29"/>
        <v>2399911759453.21</v>
      </c>
      <c r="G120" s="58">
        <f t="shared" si="30"/>
        <v>891918479509.53003</v>
      </c>
      <c r="H120" s="58">
        <v>673439368401</v>
      </c>
      <c r="I120" s="58">
        <v>80427731870.529999</v>
      </c>
      <c r="J120" s="58">
        <v>11807314693</v>
      </c>
      <c r="K120" s="58">
        <v>126244064545</v>
      </c>
      <c r="L120" s="58">
        <f t="shared" si="31"/>
        <v>1011502939321</v>
      </c>
      <c r="M120" s="58">
        <v>285224388321</v>
      </c>
      <c r="N120" s="58">
        <v>576930711000</v>
      </c>
      <c r="O120" s="58">
        <v>149347840000</v>
      </c>
      <c r="P120" s="58">
        <f t="shared" si="32"/>
        <v>496490340622.67999</v>
      </c>
      <c r="Q120" s="58">
        <v>1000000000</v>
      </c>
      <c r="R120" s="58">
        <v>0</v>
      </c>
      <c r="S120" s="58">
        <v>372028796622.67999</v>
      </c>
      <c r="T120" s="58">
        <v>123461544000</v>
      </c>
      <c r="U120" s="58">
        <v>0</v>
      </c>
      <c r="V120" s="58">
        <f t="shared" si="33"/>
        <v>2590361396250</v>
      </c>
      <c r="W120" s="58">
        <f t="shared" si="34"/>
        <v>866850640157.66003</v>
      </c>
      <c r="X120" s="58">
        <v>824512165312.66003</v>
      </c>
      <c r="Y120" s="58">
        <v>0</v>
      </c>
      <c r="Z120" s="58">
        <v>0</v>
      </c>
      <c r="AA120" s="58">
        <v>32971000000</v>
      </c>
      <c r="AB120" s="58">
        <v>4651020000</v>
      </c>
      <c r="AC120" s="58">
        <v>0</v>
      </c>
      <c r="AD120" s="58">
        <v>1716454845</v>
      </c>
      <c r="AE120" s="58">
        <v>3000000000</v>
      </c>
      <c r="AF120" s="58">
        <f t="shared" si="35"/>
        <v>1723510756092.3401</v>
      </c>
      <c r="AG120" s="58">
        <v>446942087751.70001</v>
      </c>
      <c r="AH120" s="58">
        <v>639383148388.16003</v>
      </c>
      <c r="AI120" s="58">
        <v>637185519952.47998</v>
      </c>
      <c r="AJ120" s="58">
        <f t="shared" si="36"/>
        <v>190449636796.79001</v>
      </c>
      <c r="AK120" s="58">
        <v>181949636796.79001</v>
      </c>
      <c r="AL120" s="58">
        <v>0</v>
      </c>
      <c r="AM120" s="58">
        <v>0</v>
      </c>
      <c r="AN120" s="58">
        <v>0</v>
      </c>
      <c r="AO120" s="58">
        <v>8500000000</v>
      </c>
      <c r="AP120" s="58">
        <v>0</v>
      </c>
      <c r="AQ120" s="58">
        <f t="shared" si="37"/>
        <v>0</v>
      </c>
      <c r="AR120" s="58">
        <v>0</v>
      </c>
      <c r="AS120" s="58">
        <v>0</v>
      </c>
      <c r="AT120" s="58">
        <v>0</v>
      </c>
      <c r="AU120" s="58">
        <v>0</v>
      </c>
      <c r="AV120" s="59">
        <f t="shared" si="38"/>
        <v>-190449636796.79004</v>
      </c>
      <c r="AW120" s="59">
        <f t="shared" si="45"/>
        <v>190449636796.79001</v>
      </c>
      <c r="AX120" s="60">
        <f t="shared" si="27"/>
        <v>0</v>
      </c>
      <c r="AY120" s="61"/>
      <c r="AZ120" s="62">
        <v>1</v>
      </c>
      <c r="BA120" s="52">
        <v>1</v>
      </c>
      <c r="BB120" s="6"/>
      <c r="BC120" s="6"/>
      <c r="BD120" s="6"/>
      <c r="BG120" s="5" t="s">
        <v>96</v>
      </c>
      <c r="BH120" s="5" t="s">
        <v>97</v>
      </c>
      <c r="BJ120" s="6">
        <v>1</v>
      </c>
    </row>
    <row r="121" spans="1:62" ht="15" customHeight="1" x14ac:dyDescent="0.25">
      <c r="A121" s="53">
        <f t="shared" si="50"/>
        <v>94</v>
      </c>
      <c r="B121" s="53">
        <f t="shared" si="50"/>
        <v>7</v>
      </c>
      <c r="C121" s="54" t="s">
        <v>254</v>
      </c>
      <c r="D121" s="55" t="s">
        <v>255</v>
      </c>
      <c r="E121" s="83">
        <v>42394</v>
      </c>
      <c r="F121" s="57">
        <f t="shared" si="29"/>
        <v>1031488342581</v>
      </c>
      <c r="G121" s="58">
        <f t="shared" si="30"/>
        <v>114004002500</v>
      </c>
      <c r="H121" s="58">
        <v>50910000000</v>
      </c>
      <c r="I121" s="58">
        <v>7097408000</v>
      </c>
      <c r="J121" s="58">
        <v>3500000000</v>
      </c>
      <c r="K121" s="58">
        <v>52496594500</v>
      </c>
      <c r="L121" s="58">
        <f t="shared" si="31"/>
        <v>701737846200</v>
      </c>
      <c r="M121" s="58">
        <v>171942717200</v>
      </c>
      <c r="N121" s="58">
        <v>449786339000</v>
      </c>
      <c r="O121" s="58">
        <v>80008790000</v>
      </c>
      <c r="P121" s="58">
        <f t="shared" si="32"/>
        <v>215746493881</v>
      </c>
      <c r="Q121" s="58">
        <v>0</v>
      </c>
      <c r="R121" s="58">
        <v>0</v>
      </c>
      <c r="S121" s="58">
        <v>121916493881</v>
      </c>
      <c r="T121" s="58">
        <v>69830000000</v>
      </c>
      <c r="U121" s="58">
        <v>24000000000</v>
      </c>
      <c r="V121" s="58">
        <f t="shared" si="33"/>
        <v>1041488342581</v>
      </c>
      <c r="W121" s="58">
        <f t="shared" si="34"/>
        <v>417441364487</v>
      </c>
      <c r="X121" s="58">
        <v>393641839187</v>
      </c>
      <c r="Y121" s="58">
        <v>0</v>
      </c>
      <c r="Z121" s="58">
        <v>2885325300</v>
      </c>
      <c r="AA121" s="58">
        <v>11750000000</v>
      </c>
      <c r="AB121" s="58">
        <v>6699200000</v>
      </c>
      <c r="AC121" s="58">
        <v>0</v>
      </c>
      <c r="AD121" s="58">
        <v>1965000000</v>
      </c>
      <c r="AE121" s="58">
        <v>500000000</v>
      </c>
      <c r="AF121" s="58">
        <f t="shared" si="35"/>
        <v>624046978094</v>
      </c>
      <c r="AG121" s="58">
        <v>91279696550</v>
      </c>
      <c r="AH121" s="58">
        <v>283357179972.91998</v>
      </c>
      <c r="AI121" s="58">
        <v>249410101571.07999</v>
      </c>
      <c r="AJ121" s="58">
        <f t="shared" si="36"/>
        <v>10000000000</v>
      </c>
      <c r="AK121" s="58">
        <v>10000000000</v>
      </c>
      <c r="AL121" s="58">
        <v>0</v>
      </c>
      <c r="AM121" s="58">
        <v>0</v>
      </c>
      <c r="AN121" s="58">
        <v>0</v>
      </c>
      <c r="AO121" s="58">
        <v>0</v>
      </c>
      <c r="AP121" s="58">
        <v>0</v>
      </c>
      <c r="AQ121" s="58">
        <f t="shared" si="37"/>
        <v>0</v>
      </c>
      <c r="AR121" s="58">
        <v>0</v>
      </c>
      <c r="AS121" s="58">
        <v>0</v>
      </c>
      <c r="AT121" s="58">
        <v>0</v>
      </c>
      <c r="AU121" s="58">
        <v>0</v>
      </c>
      <c r="AV121" s="59">
        <f t="shared" si="38"/>
        <v>-10000000000</v>
      </c>
      <c r="AW121" s="59">
        <f t="shared" si="45"/>
        <v>10000000000</v>
      </c>
      <c r="AX121" s="60">
        <f t="shared" si="27"/>
        <v>0</v>
      </c>
      <c r="AY121" s="61"/>
      <c r="AZ121" s="62">
        <v>1</v>
      </c>
      <c r="BA121" s="52">
        <v>1</v>
      </c>
      <c r="BB121" s="6"/>
      <c r="BC121" s="6"/>
      <c r="BD121" s="6"/>
      <c r="BG121" s="5" t="s">
        <v>96</v>
      </c>
      <c r="BH121" s="5" t="s">
        <v>97</v>
      </c>
      <c r="BJ121" s="6">
        <v>1</v>
      </c>
    </row>
    <row r="122" spans="1:62" s="74" customFormat="1" ht="15" customHeight="1" x14ac:dyDescent="0.25">
      <c r="A122" s="75" t="s">
        <v>145</v>
      </c>
      <c r="B122" s="75" t="s">
        <v>145</v>
      </c>
      <c r="C122" s="76" t="s">
        <v>146</v>
      </c>
      <c r="D122" s="77"/>
      <c r="E122" s="77"/>
      <c r="F122" s="78">
        <f>SUM(F115:F119)</f>
        <v>4978362461332</v>
      </c>
      <c r="G122" s="78">
        <f t="shared" ref="G122:AZ122" si="51">SUM(G115:G119)</f>
        <v>577948857466</v>
      </c>
      <c r="H122" s="78">
        <f t="shared" si="51"/>
        <v>409908349434</v>
      </c>
      <c r="I122" s="78">
        <f t="shared" si="51"/>
        <v>21702229810</v>
      </c>
      <c r="J122" s="78">
        <f t="shared" si="51"/>
        <v>20535043785</v>
      </c>
      <c r="K122" s="78">
        <f t="shared" si="51"/>
        <v>125803234437</v>
      </c>
      <c r="L122" s="78">
        <f t="shared" si="51"/>
        <v>3716981546323</v>
      </c>
      <c r="M122" s="78">
        <f t="shared" si="51"/>
        <v>1133075262653</v>
      </c>
      <c r="N122" s="78">
        <f t="shared" si="51"/>
        <v>1943719164000</v>
      </c>
      <c r="O122" s="78">
        <f t="shared" si="51"/>
        <v>640187119670</v>
      </c>
      <c r="P122" s="78">
        <f t="shared" si="51"/>
        <v>683432057543</v>
      </c>
      <c r="Q122" s="78">
        <f t="shared" si="51"/>
        <v>0</v>
      </c>
      <c r="R122" s="78">
        <f t="shared" si="51"/>
        <v>0</v>
      </c>
      <c r="S122" s="78">
        <f t="shared" si="51"/>
        <v>282502056752</v>
      </c>
      <c r="T122" s="78">
        <f t="shared" si="51"/>
        <v>113056763000</v>
      </c>
      <c r="U122" s="78">
        <f t="shared" si="51"/>
        <v>287873237791</v>
      </c>
      <c r="V122" s="78">
        <f t="shared" si="51"/>
        <v>5227035961918</v>
      </c>
      <c r="W122" s="78">
        <f t="shared" si="51"/>
        <v>2321501735306</v>
      </c>
      <c r="X122" s="78">
        <f t="shared" si="51"/>
        <v>1719100161280.1699</v>
      </c>
      <c r="Y122" s="78">
        <f t="shared" si="51"/>
        <v>0</v>
      </c>
      <c r="Z122" s="78">
        <f t="shared" si="51"/>
        <v>21805597302</v>
      </c>
      <c r="AA122" s="78">
        <f t="shared" si="51"/>
        <v>71239509500</v>
      </c>
      <c r="AB122" s="78">
        <f t="shared" si="51"/>
        <v>52389750629.830002</v>
      </c>
      <c r="AC122" s="78">
        <f t="shared" si="51"/>
        <v>558170000</v>
      </c>
      <c r="AD122" s="78">
        <f t="shared" si="51"/>
        <v>451508546594</v>
      </c>
      <c r="AE122" s="78">
        <f t="shared" si="51"/>
        <v>4900000000</v>
      </c>
      <c r="AF122" s="78">
        <f t="shared" si="51"/>
        <v>2905534226612</v>
      </c>
      <c r="AG122" s="78">
        <f t="shared" si="51"/>
        <v>454906243110</v>
      </c>
      <c r="AH122" s="78">
        <f t="shared" si="51"/>
        <v>1262862952432</v>
      </c>
      <c r="AI122" s="78">
        <f t="shared" si="51"/>
        <v>1187765031070</v>
      </c>
      <c r="AJ122" s="78">
        <f t="shared" si="51"/>
        <v>254736013398</v>
      </c>
      <c r="AK122" s="78">
        <f t="shared" si="51"/>
        <v>254326097550</v>
      </c>
      <c r="AL122" s="78">
        <f t="shared" si="51"/>
        <v>0</v>
      </c>
      <c r="AM122" s="78">
        <f t="shared" si="51"/>
        <v>0</v>
      </c>
      <c r="AN122" s="78">
        <f t="shared" si="51"/>
        <v>0</v>
      </c>
      <c r="AO122" s="78">
        <f t="shared" si="51"/>
        <v>409915848</v>
      </c>
      <c r="AP122" s="78">
        <f t="shared" si="51"/>
        <v>0</v>
      </c>
      <c r="AQ122" s="78">
        <f t="shared" si="51"/>
        <v>6062512812</v>
      </c>
      <c r="AR122" s="78">
        <f t="shared" si="51"/>
        <v>0</v>
      </c>
      <c r="AS122" s="78">
        <f t="shared" si="51"/>
        <v>3500000000</v>
      </c>
      <c r="AT122" s="78">
        <f t="shared" si="51"/>
        <v>112512812</v>
      </c>
      <c r="AU122" s="78">
        <f t="shared" si="51"/>
        <v>2450000000</v>
      </c>
      <c r="AV122" s="78">
        <f t="shared" si="51"/>
        <v>-248673500586</v>
      </c>
      <c r="AW122" s="78">
        <f t="shared" si="51"/>
        <v>248673500586</v>
      </c>
      <c r="AX122" s="79">
        <f t="shared" si="51"/>
        <v>0</v>
      </c>
      <c r="AY122" s="80">
        <f t="shared" si="51"/>
        <v>1</v>
      </c>
      <c r="AZ122" s="81">
        <f t="shared" si="51"/>
        <v>4</v>
      </c>
      <c r="BA122" s="64"/>
      <c r="BB122" s="64"/>
      <c r="BC122" s="64"/>
      <c r="BD122" s="64"/>
      <c r="BE122" s="64"/>
      <c r="BF122" s="64"/>
      <c r="BJ122" s="64"/>
    </row>
    <row r="123" spans="1:62" s="74" customFormat="1" ht="15" customHeight="1" x14ac:dyDescent="0.25">
      <c r="A123" s="75" t="s">
        <v>147</v>
      </c>
      <c r="B123" s="75" t="s">
        <v>147</v>
      </c>
      <c r="C123" s="76" t="s">
        <v>148</v>
      </c>
      <c r="D123" s="77"/>
      <c r="E123" s="77"/>
      <c r="F123" s="78">
        <f>SUM(F120:F121)</f>
        <v>3431400102034.21</v>
      </c>
      <c r="G123" s="78">
        <f t="shared" ref="G123:AZ123" si="52">SUM(G120:G121)</f>
        <v>1005922482009.53</v>
      </c>
      <c r="H123" s="78">
        <f t="shared" si="52"/>
        <v>724349368401</v>
      </c>
      <c r="I123" s="78">
        <f t="shared" si="52"/>
        <v>87525139870.529999</v>
      </c>
      <c r="J123" s="78">
        <f t="shared" si="52"/>
        <v>15307314693</v>
      </c>
      <c r="K123" s="78">
        <f t="shared" si="52"/>
        <v>178740659045</v>
      </c>
      <c r="L123" s="78">
        <f t="shared" si="52"/>
        <v>1713240785521</v>
      </c>
      <c r="M123" s="78">
        <f t="shared" si="52"/>
        <v>457167105521</v>
      </c>
      <c r="N123" s="78">
        <f t="shared" si="52"/>
        <v>1026717050000</v>
      </c>
      <c r="O123" s="78">
        <f t="shared" si="52"/>
        <v>229356630000</v>
      </c>
      <c r="P123" s="78">
        <f t="shared" si="52"/>
        <v>712236834503.67993</v>
      </c>
      <c r="Q123" s="78">
        <f t="shared" si="52"/>
        <v>1000000000</v>
      </c>
      <c r="R123" s="78">
        <f t="shared" si="52"/>
        <v>0</v>
      </c>
      <c r="S123" s="78">
        <f t="shared" si="52"/>
        <v>493945290503.67999</v>
      </c>
      <c r="T123" s="78">
        <f t="shared" si="52"/>
        <v>193291544000</v>
      </c>
      <c r="U123" s="78">
        <f t="shared" si="52"/>
        <v>24000000000</v>
      </c>
      <c r="V123" s="78">
        <f t="shared" si="52"/>
        <v>3631849738831</v>
      </c>
      <c r="W123" s="78">
        <f t="shared" si="52"/>
        <v>1284292004644.6602</v>
      </c>
      <c r="X123" s="78">
        <f t="shared" si="52"/>
        <v>1218154004499.6602</v>
      </c>
      <c r="Y123" s="78">
        <f t="shared" si="52"/>
        <v>0</v>
      </c>
      <c r="Z123" s="78">
        <f t="shared" si="52"/>
        <v>2885325300</v>
      </c>
      <c r="AA123" s="78">
        <f t="shared" si="52"/>
        <v>44721000000</v>
      </c>
      <c r="AB123" s="78">
        <f t="shared" si="52"/>
        <v>11350220000</v>
      </c>
      <c r="AC123" s="78">
        <f t="shared" si="52"/>
        <v>0</v>
      </c>
      <c r="AD123" s="78">
        <f t="shared" si="52"/>
        <v>3681454845</v>
      </c>
      <c r="AE123" s="78">
        <f t="shared" si="52"/>
        <v>3500000000</v>
      </c>
      <c r="AF123" s="78">
        <f t="shared" si="52"/>
        <v>2347557734186.3398</v>
      </c>
      <c r="AG123" s="78">
        <f t="shared" si="52"/>
        <v>538221784301.70001</v>
      </c>
      <c r="AH123" s="78">
        <f t="shared" si="52"/>
        <v>922740328361.08008</v>
      </c>
      <c r="AI123" s="78">
        <f t="shared" si="52"/>
        <v>886595621523.55994</v>
      </c>
      <c r="AJ123" s="78">
        <f t="shared" si="52"/>
        <v>200449636796.79001</v>
      </c>
      <c r="AK123" s="78">
        <f t="shared" si="52"/>
        <v>191949636796.79001</v>
      </c>
      <c r="AL123" s="78">
        <f t="shared" si="52"/>
        <v>0</v>
      </c>
      <c r="AM123" s="78">
        <f t="shared" si="52"/>
        <v>0</v>
      </c>
      <c r="AN123" s="78">
        <f t="shared" si="52"/>
        <v>0</v>
      </c>
      <c r="AO123" s="78">
        <f t="shared" si="52"/>
        <v>8500000000</v>
      </c>
      <c r="AP123" s="78">
        <f t="shared" si="52"/>
        <v>0</v>
      </c>
      <c r="AQ123" s="78">
        <f t="shared" si="52"/>
        <v>0</v>
      </c>
      <c r="AR123" s="78">
        <f t="shared" si="52"/>
        <v>0</v>
      </c>
      <c r="AS123" s="78">
        <f t="shared" si="52"/>
        <v>0</v>
      </c>
      <c r="AT123" s="78">
        <f t="shared" si="52"/>
        <v>0</v>
      </c>
      <c r="AU123" s="78">
        <f t="shared" si="52"/>
        <v>0</v>
      </c>
      <c r="AV123" s="78">
        <f t="shared" si="52"/>
        <v>-200449636796.79004</v>
      </c>
      <c r="AW123" s="78">
        <f t="shared" si="52"/>
        <v>200449636796.79001</v>
      </c>
      <c r="AX123" s="79">
        <f t="shared" si="52"/>
        <v>0</v>
      </c>
      <c r="AY123" s="80">
        <f t="shared" si="52"/>
        <v>0</v>
      </c>
      <c r="AZ123" s="81">
        <f t="shared" si="52"/>
        <v>2</v>
      </c>
      <c r="BA123" s="64"/>
      <c r="BB123" s="64"/>
      <c r="BC123" s="64"/>
      <c r="BD123" s="64"/>
      <c r="BE123" s="64"/>
      <c r="BF123" s="64"/>
      <c r="BJ123" s="64"/>
    </row>
    <row r="124" spans="1:62" s="74" customFormat="1" ht="15" customHeight="1" x14ac:dyDescent="0.25">
      <c r="A124" s="75" t="s">
        <v>149</v>
      </c>
      <c r="B124" s="75" t="s">
        <v>149</v>
      </c>
      <c r="C124" s="76" t="s">
        <v>256</v>
      </c>
      <c r="D124" s="77"/>
      <c r="E124" s="77"/>
      <c r="F124" s="78">
        <f t="shared" ref="F124:AZ124" si="53">F122+F123</f>
        <v>8409762563366.21</v>
      </c>
      <c r="G124" s="78">
        <f t="shared" si="53"/>
        <v>1583871339475.53</v>
      </c>
      <c r="H124" s="78">
        <f t="shared" si="53"/>
        <v>1134257717835</v>
      </c>
      <c r="I124" s="78">
        <f t="shared" si="53"/>
        <v>109227369680.53</v>
      </c>
      <c r="J124" s="78">
        <f t="shared" si="53"/>
        <v>35842358478</v>
      </c>
      <c r="K124" s="78">
        <f t="shared" si="53"/>
        <v>304543893482</v>
      </c>
      <c r="L124" s="78">
        <f t="shared" si="53"/>
        <v>5430222331844</v>
      </c>
      <c r="M124" s="78">
        <f t="shared" si="53"/>
        <v>1590242368174</v>
      </c>
      <c r="N124" s="78">
        <f t="shared" si="53"/>
        <v>2970436214000</v>
      </c>
      <c r="O124" s="78">
        <f t="shared" si="53"/>
        <v>869543749670</v>
      </c>
      <c r="P124" s="78">
        <f t="shared" si="53"/>
        <v>1395668892046.6799</v>
      </c>
      <c r="Q124" s="78">
        <f t="shared" si="53"/>
        <v>1000000000</v>
      </c>
      <c r="R124" s="78">
        <f t="shared" si="53"/>
        <v>0</v>
      </c>
      <c r="S124" s="78">
        <f t="shared" si="53"/>
        <v>776447347255.67993</v>
      </c>
      <c r="T124" s="78">
        <f t="shared" si="53"/>
        <v>306348307000</v>
      </c>
      <c r="U124" s="78">
        <f t="shared" si="53"/>
        <v>311873237791</v>
      </c>
      <c r="V124" s="78">
        <f t="shared" si="53"/>
        <v>8858885700749</v>
      </c>
      <c r="W124" s="78">
        <f t="shared" si="53"/>
        <v>3605793739950.6602</v>
      </c>
      <c r="X124" s="78">
        <f t="shared" si="53"/>
        <v>2937254165779.8301</v>
      </c>
      <c r="Y124" s="78">
        <f t="shared" si="53"/>
        <v>0</v>
      </c>
      <c r="Z124" s="78">
        <f t="shared" si="53"/>
        <v>24690922602</v>
      </c>
      <c r="AA124" s="78">
        <f t="shared" si="53"/>
        <v>115960509500</v>
      </c>
      <c r="AB124" s="78">
        <f t="shared" si="53"/>
        <v>63739970629.830002</v>
      </c>
      <c r="AC124" s="78">
        <f t="shared" si="53"/>
        <v>558170000</v>
      </c>
      <c r="AD124" s="78">
        <f t="shared" si="53"/>
        <v>455190001439</v>
      </c>
      <c r="AE124" s="78">
        <f t="shared" si="53"/>
        <v>8400000000</v>
      </c>
      <c r="AF124" s="78">
        <f t="shared" si="53"/>
        <v>5253091960798.3398</v>
      </c>
      <c r="AG124" s="78">
        <f t="shared" si="53"/>
        <v>993128027411.69995</v>
      </c>
      <c r="AH124" s="78">
        <f t="shared" si="53"/>
        <v>2185603280793.0801</v>
      </c>
      <c r="AI124" s="78">
        <f t="shared" si="53"/>
        <v>2074360652593.5601</v>
      </c>
      <c r="AJ124" s="78">
        <f t="shared" si="53"/>
        <v>455185650194.79004</v>
      </c>
      <c r="AK124" s="78">
        <f t="shared" si="53"/>
        <v>446275734346.79004</v>
      </c>
      <c r="AL124" s="78">
        <f t="shared" si="53"/>
        <v>0</v>
      </c>
      <c r="AM124" s="78">
        <f t="shared" si="53"/>
        <v>0</v>
      </c>
      <c r="AN124" s="78">
        <f t="shared" si="53"/>
        <v>0</v>
      </c>
      <c r="AO124" s="78">
        <f t="shared" si="53"/>
        <v>8909915848</v>
      </c>
      <c r="AP124" s="78">
        <f t="shared" si="53"/>
        <v>0</v>
      </c>
      <c r="AQ124" s="78">
        <f t="shared" si="53"/>
        <v>6062512812</v>
      </c>
      <c r="AR124" s="78">
        <f t="shared" si="53"/>
        <v>0</v>
      </c>
      <c r="AS124" s="78">
        <f t="shared" si="53"/>
        <v>3500000000</v>
      </c>
      <c r="AT124" s="78">
        <f t="shared" si="53"/>
        <v>112512812</v>
      </c>
      <c r="AU124" s="78">
        <f t="shared" si="53"/>
        <v>2450000000</v>
      </c>
      <c r="AV124" s="78">
        <f t="shared" si="53"/>
        <v>-449123137382.79004</v>
      </c>
      <c r="AW124" s="78">
        <f t="shared" si="53"/>
        <v>449123137382.79004</v>
      </c>
      <c r="AX124" s="79">
        <f t="shared" si="53"/>
        <v>0</v>
      </c>
      <c r="AY124" s="80">
        <f t="shared" si="53"/>
        <v>1</v>
      </c>
      <c r="AZ124" s="81">
        <f t="shared" si="53"/>
        <v>6</v>
      </c>
      <c r="BA124" s="64"/>
      <c r="BB124" s="64"/>
      <c r="BC124" s="64"/>
      <c r="BD124" s="64"/>
      <c r="BE124" s="64"/>
      <c r="BF124" s="64"/>
      <c r="BJ124" s="64"/>
    </row>
    <row r="125" spans="1:62" s="74" customFormat="1" ht="15" customHeight="1" x14ac:dyDescent="0.25">
      <c r="A125" s="75" t="s">
        <v>151</v>
      </c>
      <c r="B125" s="75" t="s">
        <v>151</v>
      </c>
      <c r="C125" s="76" t="s">
        <v>257</v>
      </c>
      <c r="D125" s="77"/>
      <c r="E125" s="77"/>
      <c r="F125" s="78">
        <f t="shared" ref="F125:AZ125" si="54">F124+F114</f>
        <v>11436569282341.211</v>
      </c>
      <c r="G125" s="78">
        <f t="shared" si="54"/>
        <v>2694092466975.5303</v>
      </c>
      <c r="H125" s="78">
        <f t="shared" si="54"/>
        <v>2175106637335</v>
      </c>
      <c r="I125" s="78">
        <f t="shared" si="54"/>
        <v>112289869680.53</v>
      </c>
      <c r="J125" s="78">
        <f t="shared" si="54"/>
        <v>35842358478</v>
      </c>
      <c r="K125" s="78">
        <f t="shared" si="54"/>
        <v>370853601482</v>
      </c>
      <c r="L125" s="78">
        <f t="shared" si="54"/>
        <v>7071752723319</v>
      </c>
      <c r="M125" s="78">
        <f t="shared" si="54"/>
        <v>2211668143649</v>
      </c>
      <c r="N125" s="78">
        <f t="shared" si="54"/>
        <v>3837246910000</v>
      </c>
      <c r="O125" s="78">
        <f t="shared" si="54"/>
        <v>1022837669670</v>
      </c>
      <c r="P125" s="78">
        <f t="shared" si="54"/>
        <v>1670724092046.6799</v>
      </c>
      <c r="Q125" s="78">
        <f t="shared" si="54"/>
        <v>1000000000</v>
      </c>
      <c r="R125" s="78">
        <f t="shared" si="54"/>
        <v>0</v>
      </c>
      <c r="S125" s="78">
        <f t="shared" si="54"/>
        <v>776447347255.67993</v>
      </c>
      <c r="T125" s="78">
        <f t="shared" si="54"/>
        <v>581403507000</v>
      </c>
      <c r="U125" s="78">
        <f t="shared" si="54"/>
        <v>311873237791</v>
      </c>
      <c r="V125" s="78">
        <f t="shared" si="54"/>
        <v>11915692419724</v>
      </c>
      <c r="W125" s="78">
        <f t="shared" si="54"/>
        <v>5043145608638.6602</v>
      </c>
      <c r="X125" s="78">
        <f t="shared" si="54"/>
        <v>3260921622953.8301</v>
      </c>
      <c r="Y125" s="78">
        <f t="shared" si="54"/>
        <v>0</v>
      </c>
      <c r="Z125" s="78">
        <f t="shared" si="54"/>
        <v>24690922602</v>
      </c>
      <c r="AA125" s="78">
        <f t="shared" si="54"/>
        <v>497156509500</v>
      </c>
      <c r="AB125" s="78">
        <f t="shared" si="54"/>
        <v>86649970629.830002</v>
      </c>
      <c r="AC125" s="78">
        <f t="shared" si="54"/>
        <v>670558170000</v>
      </c>
      <c r="AD125" s="78">
        <f t="shared" si="54"/>
        <v>491768412953</v>
      </c>
      <c r="AE125" s="78">
        <f t="shared" si="54"/>
        <v>11400000000</v>
      </c>
      <c r="AF125" s="78">
        <f t="shared" si="54"/>
        <v>6872546811085.3398</v>
      </c>
      <c r="AG125" s="78">
        <f t="shared" si="54"/>
        <v>1201790747434.7</v>
      </c>
      <c r="AH125" s="78">
        <f t="shared" si="54"/>
        <v>3188413988065.0801</v>
      </c>
      <c r="AI125" s="78">
        <f t="shared" si="54"/>
        <v>2482342075585.5601</v>
      </c>
      <c r="AJ125" s="78">
        <f t="shared" si="54"/>
        <v>485185650194.79004</v>
      </c>
      <c r="AK125" s="78">
        <f t="shared" si="54"/>
        <v>476275734346.79004</v>
      </c>
      <c r="AL125" s="78">
        <f t="shared" si="54"/>
        <v>0</v>
      </c>
      <c r="AM125" s="78">
        <f t="shared" si="54"/>
        <v>0</v>
      </c>
      <c r="AN125" s="78">
        <f t="shared" si="54"/>
        <v>0</v>
      </c>
      <c r="AO125" s="78">
        <f t="shared" si="54"/>
        <v>8909915848</v>
      </c>
      <c r="AP125" s="78">
        <f t="shared" si="54"/>
        <v>0</v>
      </c>
      <c r="AQ125" s="78">
        <f t="shared" si="54"/>
        <v>6062512812</v>
      </c>
      <c r="AR125" s="78">
        <f t="shared" si="54"/>
        <v>0</v>
      </c>
      <c r="AS125" s="78">
        <f t="shared" si="54"/>
        <v>3500000000</v>
      </c>
      <c r="AT125" s="78">
        <f t="shared" si="54"/>
        <v>112512812</v>
      </c>
      <c r="AU125" s="78">
        <f t="shared" si="54"/>
        <v>2450000000</v>
      </c>
      <c r="AV125" s="78">
        <f t="shared" si="54"/>
        <v>-479123137382.79004</v>
      </c>
      <c r="AW125" s="78">
        <f t="shared" si="54"/>
        <v>479123137382.79004</v>
      </c>
      <c r="AX125" s="79">
        <f t="shared" si="54"/>
        <v>0</v>
      </c>
      <c r="AY125" s="80">
        <f t="shared" si="54"/>
        <v>1</v>
      </c>
      <c r="AZ125" s="81">
        <f t="shared" si="54"/>
        <v>7</v>
      </c>
      <c r="BA125" s="64"/>
      <c r="BB125" s="64"/>
      <c r="BC125" s="64"/>
      <c r="BD125" s="64"/>
      <c r="BE125" s="64"/>
      <c r="BF125" s="64"/>
      <c r="BJ125" s="64"/>
    </row>
    <row r="126" spans="1:62" ht="15" customHeight="1" x14ac:dyDescent="0.25">
      <c r="A126" s="42" t="s">
        <v>258</v>
      </c>
      <c r="B126" s="42" t="s">
        <v>258</v>
      </c>
      <c r="C126" s="43" t="s">
        <v>259</v>
      </c>
      <c r="D126" s="44" t="s">
        <v>94</v>
      </c>
      <c r="E126" s="45">
        <v>42387</v>
      </c>
      <c r="F126" s="82">
        <f t="shared" si="29"/>
        <v>3441962712618</v>
      </c>
      <c r="G126" s="47">
        <f t="shared" si="30"/>
        <v>1273892966618</v>
      </c>
      <c r="H126" s="47">
        <v>1062315000000</v>
      </c>
      <c r="I126" s="47">
        <v>20609508602</v>
      </c>
      <c r="J126" s="47">
        <v>33503058016</v>
      </c>
      <c r="K126" s="47">
        <v>157465400000</v>
      </c>
      <c r="L126" s="47">
        <f t="shared" si="31"/>
        <v>1549917106000</v>
      </c>
      <c r="M126" s="47">
        <v>324825208000</v>
      </c>
      <c r="N126" s="47">
        <v>1070452478000</v>
      </c>
      <c r="O126" s="47">
        <v>154639420000</v>
      </c>
      <c r="P126" s="47">
        <f t="shared" si="32"/>
        <v>618152640000</v>
      </c>
      <c r="Q126" s="47">
        <v>1339440000</v>
      </c>
      <c r="R126" s="47">
        <v>0</v>
      </c>
      <c r="S126" s="47">
        <v>0</v>
      </c>
      <c r="T126" s="47">
        <v>616813200000</v>
      </c>
      <c r="U126" s="47">
        <v>0</v>
      </c>
      <c r="V126" s="47">
        <f t="shared" si="33"/>
        <v>3742023057866</v>
      </c>
      <c r="W126" s="47">
        <f t="shared" si="34"/>
        <v>1738498552823</v>
      </c>
      <c r="X126" s="47">
        <v>607547807575</v>
      </c>
      <c r="Y126" s="47">
        <v>0</v>
      </c>
      <c r="Z126" s="47">
        <v>0</v>
      </c>
      <c r="AA126" s="47">
        <v>633863200000</v>
      </c>
      <c r="AB126" s="47">
        <v>0</v>
      </c>
      <c r="AC126" s="47">
        <v>481755700000</v>
      </c>
      <c r="AD126" s="47">
        <v>10231845248</v>
      </c>
      <c r="AE126" s="47">
        <v>5100000000</v>
      </c>
      <c r="AF126" s="47">
        <f t="shared" si="35"/>
        <v>2003524505043</v>
      </c>
      <c r="AG126" s="47">
        <v>149339146143.66</v>
      </c>
      <c r="AH126" s="47">
        <v>766805438424.33997</v>
      </c>
      <c r="AI126" s="47">
        <v>1087379920475</v>
      </c>
      <c r="AJ126" s="47">
        <f t="shared" si="36"/>
        <v>300060345248</v>
      </c>
      <c r="AK126" s="47">
        <v>300060345248</v>
      </c>
      <c r="AL126" s="47">
        <v>0</v>
      </c>
      <c r="AM126" s="47">
        <v>0</v>
      </c>
      <c r="AN126" s="47">
        <v>0</v>
      </c>
      <c r="AO126" s="47">
        <v>0</v>
      </c>
      <c r="AP126" s="47">
        <v>0</v>
      </c>
      <c r="AQ126" s="47">
        <f t="shared" si="37"/>
        <v>0</v>
      </c>
      <c r="AR126" s="47">
        <v>0</v>
      </c>
      <c r="AS126" s="47">
        <v>0</v>
      </c>
      <c r="AT126" s="47">
        <v>0</v>
      </c>
      <c r="AU126" s="47">
        <v>0</v>
      </c>
      <c r="AV126" s="48">
        <f t="shared" si="38"/>
        <v>-300060345248</v>
      </c>
      <c r="AW126" s="48">
        <f t="shared" si="45"/>
        <v>300060345248</v>
      </c>
      <c r="AX126" s="49">
        <f t="shared" si="27"/>
        <v>0</v>
      </c>
      <c r="AY126" s="50"/>
      <c r="AZ126" s="51">
        <v>1</v>
      </c>
      <c r="BA126" s="6" t="s">
        <v>95</v>
      </c>
      <c r="BB126" s="52">
        <v>1</v>
      </c>
      <c r="BC126" s="6"/>
      <c r="BD126" s="6"/>
      <c r="BG126" s="5" t="s">
        <v>96</v>
      </c>
      <c r="BH126" s="5" t="s">
        <v>155</v>
      </c>
      <c r="BJ126" s="6">
        <v>1</v>
      </c>
    </row>
    <row r="127" spans="1:62" s="74" customFormat="1" ht="15" customHeight="1" x14ac:dyDescent="0.25">
      <c r="A127" s="67">
        <f>A121+1</f>
        <v>95</v>
      </c>
      <c r="B127" s="67">
        <v>1</v>
      </c>
      <c r="C127" s="68" t="s">
        <v>260</v>
      </c>
      <c r="D127" s="55" t="s">
        <v>126</v>
      </c>
      <c r="E127" s="56">
        <v>42359</v>
      </c>
      <c r="F127" s="69">
        <f t="shared" si="29"/>
        <v>1092591364746</v>
      </c>
      <c r="G127" s="70">
        <f t="shared" si="30"/>
        <v>77416792809</v>
      </c>
      <c r="H127" s="70">
        <v>15924457763</v>
      </c>
      <c r="I127" s="70">
        <v>8179159528</v>
      </c>
      <c r="J127" s="70">
        <v>8000000000</v>
      </c>
      <c r="K127" s="70">
        <v>45313175518</v>
      </c>
      <c r="L127" s="70">
        <f t="shared" si="31"/>
        <v>824265137000</v>
      </c>
      <c r="M127" s="70">
        <v>137760209000</v>
      </c>
      <c r="N127" s="70">
        <v>610908015000</v>
      </c>
      <c r="O127" s="70">
        <v>75596913000</v>
      </c>
      <c r="P127" s="70">
        <f t="shared" si="32"/>
        <v>190909434937</v>
      </c>
      <c r="Q127" s="70">
        <v>0</v>
      </c>
      <c r="R127" s="70">
        <v>0</v>
      </c>
      <c r="S127" s="70">
        <v>38820900937</v>
      </c>
      <c r="T127" s="70">
        <v>83125139000</v>
      </c>
      <c r="U127" s="70">
        <v>68963395000</v>
      </c>
      <c r="V127" s="70">
        <f t="shared" si="33"/>
        <v>1140556364746</v>
      </c>
      <c r="W127" s="70">
        <f t="shared" si="34"/>
        <v>638220058735.96997</v>
      </c>
      <c r="X127" s="70">
        <v>476404909975.96997</v>
      </c>
      <c r="Y127" s="70">
        <v>0</v>
      </c>
      <c r="Z127" s="70">
        <v>1600000000</v>
      </c>
      <c r="AA127" s="70">
        <v>22651280000</v>
      </c>
      <c r="AB127" s="70">
        <v>13894800000</v>
      </c>
      <c r="AC127" s="70">
        <v>0</v>
      </c>
      <c r="AD127" s="70">
        <v>122669068760</v>
      </c>
      <c r="AE127" s="70">
        <v>1000000000</v>
      </c>
      <c r="AF127" s="70">
        <f t="shared" si="35"/>
        <v>502336306010.03003</v>
      </c>
      <c r="AG127" s="70">
        <v>73469450140</v>
      </c>
      <c r="AH127" s="70">
        <v>221011959913.89999</v>
      </c>
      <c r="AI127" s="70">
        <v>207854895956.13</v>
      </c>
      <c r="AJ127" s="70">
        <f t="shared" si="36"/>
        <v>50965000000</v>
      </c>
      <c r="AK127" s="70">
        <v>50965000000</v>
      </c>
      <c r="AL127" s="70">
        <v>0</v>
      </c>
      <c r="AM127" s="70">
        <v>0</v>
      </c>
      <c r="AN127" s="70">
        <v>0</v>
      </c>
      <c r="AO127" s="70">
        <v>0</v>
      </c>
      <c r="AP127" s="70">
        <v>0</v>
      </c>
      <c r="AQ127" s="70">
        <f t="shared" si="37"/>
        <v>3000000000</v>
      </c>
      <c r="AR127" s="70">
        <v>0</v>
      </c>
      <c r="AS127" s="70">
        <v>3000000000</v>
      </c>
      <c r="AT127" s="70">
        <v>0</v>
      </c>
      <c r="AU127" s="70">
        <v>0</v>
      </c>
      <c r="AV127" s="71">
        <f t="shared" si="38"/>
        <v>-47965000000</v>
      </c>
      <c r="AW127" s="71">
        <f t="shared" si="45"/>
        <v>47965000000</v>
      </c>
      <c r="AX127" s="60">
        <f t="shared" si="27"/>
        <v>0</v>
      </c>
      <c r="AY127" s="72">
        <v>1</v>
      </c>
      <c r="AZ127" s="73"/>
      <c r="BA127" s="52">
        <v>1</v>
      </c>
      <c r="BB127" s="64"/>
      <c r="BC127" s="64"/>
      <c r="BD127" s="64"/>
      <c r="BE127" s="64"/>
      <c r="BF127" s="64"/>
      <c r="BG127" s="74" t="s">
        <v>96</v>
      </c>
      <c r="BH127" s="74" t="s">
        <v>130</v>
      </c>
      <c r="BJ127" s="64">
        <v>1</v>
      </c>
    </row>
    <row r="128" spans="1:62" ht="15" customHeight="1" x14ac:dyDescent="0.25">
      <c r="A128" s="53">
        <f t="shared" ref="A128:B137" si="55">A127+1</f>
        <v>96</v>
      </c>
      <c r="B128" s="53">
        <f t="shared" si="55"/>
        <v>2</v>
      </c>
      <c r="C128" s="68" t="s">
        <v>261</v>
      </c>
      <c r="D128" s="55" t="s">
        <v>99</v>
      </c>
      <c r="E128" s="56">
        <v>42368</v>
      </c>
      <c r="F128" s="57">
        <f t="shared" si="29"/>
        <v>1323996003920.5</v>
      </c>
      <c r="G128" s="58">
        <f t="shared" si="30"/>
        <v>118736601277.5</v>
      </c>
      <c r="H128" s="58">
        <v>24873911800</v>
      </c>
      <c r="I128" s="58">
        <v>4147776947.5</v>
      </c>
      <c r="J128" s="58">
        <v>4323526826</v>
      </c>
      <c r="K128" s="58">
        <v>85391385704</v>
      </c>
      <c r="L128" s="58">
        <f t="shared" si="31"/>
        <v>971929601372</v>
      </c>
      <c r="M128" s="58">
        <v>227329886372</v>
      </c>
      <c r="N128" s="58">
        <v>641635025000</v>
      </c>
      <c r="O128" s="58">
        <v>102964690000</v>
      </c>
      <c r="P128" s="58">
        <f t="shared" si="32"/>
        <v>233329801271</v>
      </c>
      <c r="Q128" s="58">
        <v>0</v>
      </c>
      <c r="R128" s="58">
        <v>0</v>
      </c>
      <c r="S128" s="58">
        <v>49151300271</v>
      </c>
      <c r="T128" s="58">
        <v>97791551000</v>
      </c>
      <c r="U128" s="58">
        <v>86386950000</v>
      </c>
      <c r="V128" s="58">
        <f t="shared" si="33"/>
        <v>1270288541571.6201</v>
      </c>
      <c r="W128" s="58">
        <f t="shared" si="34"/>
        <v>717862121823</v>
      </c>
      <c r="X128" s="58">
        <v>584622543159</v>
      </c>
      <c r="Y128" s="58">
        <v>0</v>
      </c>
      <c r="Z128" s="58">
        <v>606744000</v>
      </c>
      <c r="AA128" s="58">
        <v>20299400000</v>
      </c>
      <c r="AB128" s="58">
        <v>0</v>
      </c>
      <c r="AC128" s="58">
        <v>1041893800</v>
      </c>
      <c r="AD128" s="58">
        <v>110291540864</v>
      </c>
      <c r="AE128" s="58">
        <v>1000000000</v>
      </c>
      <c r="AF128" s="58">
        <f t="shared" si="35"/>
        <v>552426419748.62</v>
      </c>
      <c r="AG128" s="58">
        <v>117044623500</v>
      </c>
      <c r="AH128" s="58">
        <v>264195149649.62</v>
      </c>
      <c r="AI128" s="58">
        <v>171186646599</v>
      </c>
      <c r="AJ128" s="58">
        <f t="shared" si="36"/>
        <v>0</v>
      </c>
      <c r="AK128" s="58">
        <v>0</v>
      </c>
      <c r="AL128" s="58">
        <v>0</v>
      </c>
      <c r="AM128" s="58">
        <v>0</v>
      </c>
      <c r="AN128" s="58">
        <v>0</v>
      </c>
      <c r="AO128" s="58">
        <v>0</v>
      </c>
      <c r="AP128" s="58">
        <v>0</v>
      </c>
      <c r="AQ128" s="58">
        <f t="shared" si="37"/>
        <v>53707462348.879997</v>
      </c>
      <c r="AR128" s="58">
        <v>0</v>
      </c>
      <c r="AS128" s="58">
        <v>1500000000</v>
      </c>
      <c r="AT128" s="58">
        <v>52207462348.879997</v>
      </c>
      <c r="AU128" s="58">
        <v>0</v>
      </c>
      <c r="AV128" s="59">
        <f t="shared" si="38"/>
        <v>53707462348.879883</v>
      </c>
      <c r="AW128" s="59">
        <f t="shared" si="45"/>
        <v>-53707462348.879997</v>
      </c>
      <c r="AX128" s="60">
        <f t="shared" si="27"/>
        <v>-1.1444091796875E-4</v>
      </c>
      <c r="AY128" s="72">
        <v>1</v>
      </c>
      <c r="AZ128" s="62"/>
      <c r="BA128" s="63">
        <v>1</v>
      </c>
      <c r="BB128" s="6"/>
      <c r="BC128" s="6"/>
      <c r="BD128" s="6"/>
      <c r="BG128" s="5" t="s">
        <v>163</v>
      </c>
      <c r="BH128" s="5" t="s">
        <v>114</v>
      </c>
    </row>
    <row r="129" spans="1:62" ht="15" customHeight="1" x14ac:dyDescent="0.25">
      <c r="A129" s="53">
        <f t="shared" si="55"/>
        <v>97</v>
      </c>
      <c r="B129" s="53">
        <f t="shared" si="55"/>
        <v>3</v>
      </c>
      <c r="C129" s="54" t="s">
        <v>262</v>
      </c>
      <c r="D129" s="55" t="s">
        <v>117</v>
      </c>
      <c r="E129" s="56">
        <v>42366</v>
      </c>
      <c r="F129" s="57">
        <f t="shared" si="29"/>
        <v>1132599270105</v>
      </c>
      <c r="G129" s="58">
        <f t="shared" si="30"/>
        <v>65000000000</v>
      </c>
      <c r="H129" s="58">
        <v>11957500000</v>
      </c>
      <c r="I129" s="58">
        <v>5057100000</v>
      </c>
      <c r="J129" s="58">
        <v>7542202465</v>
      </c>
      <c r="K129" s="58">
        <v>40443197535</v>
      </c>
      <c r="L129" s="58">
        <f t="shared" si="31"/>
        <v>861388135000</v>
      </c>
      <c r="M129" s="58">
        <v>35305830000</v>
      </c>
      <c r="N129" s="58">
        <v>594747481000</v>
      </c>
      <c r="O129" s="58">
        <v>231334824000</v>
      </c>
      <c r="P129" s="58">
        <f t="shared" si="32"/>
        <v>206211135105</v>
      </c>
      <c r="Q129" s="58">
        <v>0</v>
      </c>
      <c r="R129" s="58">
        <v>0</v>
      </c>
      <c r="S129" s="58">
        <v>33576857105</v>
      </c>
      <c r="T129" s="58">
        <v>5000000000</v>
      </c>
      <c r="U129" s="58">
        <v>167634278000</v>
      </c>
      <c r="V129" s="58">
        <f t="shared" si="33"/>
        <v>1188983229604</v>
      </c>
      <c r="W129" s="58">
        <f t="shared" si="34"/>
        <v>772285405621</v>
      </c>
      <c r="X129" s="58">
        <v>526884569554</v>
      </c>
      <c r="Y129" s="58">
        <v>0</v>
      </c>
      <c r="Z129" s="58">
        <v>250000000</v>
      </c>
      <c r="AA129" s="58">
        <v>7183000000</v>
      </c>
      <c r="AB129" s="58">
        <v>2000000000</v>
      </c>
      <c r="AC129" s="58">
        <v>0</v>
      </c>
      <c r="AD129" s="58">
        <v>233467836067</v>
      </c>
      <c r="AE129" s="58">
        <v>2500000000</v>
      </c>
      <c r="AF129" s="58">
        <f t="shared" si="35"/>
        <v>416697823983</v>
      </c>
      <c r="AG129" s="58">
        <v>42505372450</v>
      </c>
      <c r="AH129" s="58">
        <v>184898175449</v>
      </c>
      <c r="AI129" s="58">
        <v>189294276084</v>
      </c>
      <c r="AJ129" s="58">
        <f t="shared" si="36"/>
        <v>56383959499</v>
      </c>
      <c r="AK129" s="58">
        <v>56383959499</v>
      </c>
      <c r="AL129" s="58">
        <v>0</v>
      </c>
      <c r="AM129" s="58">
        <v>0</v>
      </c>
      <c r="AN129" s="58">
        <v>0</v>
      </c>
      <c r="AO129" s="58">
        <v>0</v>
      </c>
      <c r="AP129" s="58">
        <v>0</v>
      </c>
      <c r="AQ129" s="58">
        <f t="shared" si="37"/>
        <v>0</v>
      </c>
      <c r="AR129" s="58">
        <v>0</v>
      </c>
      <c r="AS129" s="58">
        <v>0</v>
      </c>
      <c r="AT129" s="58">
        <v>0</v>
      </c>
      <c r="AU129" s="58">
        <v>0</v>
      </c>
      <c r="AV129" s="59">
        <f t="shared" si="38"/>
        <v>-56383959499</v>
      </c>
      <c r="AW129" s="59">
        <f t="shared" si="45"/>
        <v>56383959499</v>
      </c>
      <c r="AX129" s="60">
        <f t="shared" si="27"/>
        <v>0</v>
      </c>
      <c r="AY129" s="61">
        <v>1</v>
      </c>
      <c r="AZ129" s="62"/>
      <c r="BA129" s="52">
        <v>1</v>
      </c>
      <c r="BB129" s="6"/>
      <c r="BC129" s="6"/>
      <c r="BD129" s="6"/>
      <c r="BE129" s="52">
        <v>1</v>
      </c>
      <c r="BG129" s="5" t="s">
        <v>96</v>
      </c>
      <c r="BH129" s="5" t="s">
        <v>186</v>
      </c>
      <c r="BJ129" s="6">
        <v>1</v>
      </c>
    </row>
    <row r="130" spans="1:62" ht="15" customHeight="1" x14ac:dyDescent="0.25">
      <c r="A130" s="53">
        <f t="shared" si="55"/>
        <v>98</v>
      </c>
      <c r="B130" s="53">
        <f t="shared" si="55"/>
        <v>4</v>
      </c>
      <c r="C130" s="54" t="s">
        <v>263</v>
      </c>
      <c r="D130" s="55" t="s">
        <v>264</v>
      </c>
      <c r="E130" s="56">
        <v>42369</v>
      </c>
      <c r="F130" s="57">
        <f t="shared" si="29"/>
        <v>1339222689015</v>
      </c>
      <c r="G130" s="58">
        <f t="shared" si="30"/>
        <v>81827507343</v>
      </c>
      <c r="H130" s="58">
        <v>17645000000</v>
      </c>
      <c r="I130" s="58">
        <v>8309149875</v>
      </c>
      <c r="J130" s="58">
        <v>3327479571</v>
      </c>
      <c r="K130" s="58">
        <v>52545877897</v>
      </c>
      <c r="L130" s="58">
        <f t="shared" si="31"/>
        <v>965779845020</v>
      </c>
      <c r="M130" s="58">
        <v>54527308000</v>
      </c>
      <c r="N130" s="58">
        <v>729326432000</v>
      </c>
      <c r="O130" s="58">
        <v>181926105020</v>
      </c>
      <c r="P130" s="58">
        <f t="shared" si="32"/>
        <v>291615336652</v>
      </c>
      <c r="Q130" s="58">
        <v>0</v>
      </c>
      <c r="R130" s="58">
        <v>0</v>
      </c>
      <c r="S130" s="58">
        <v>43675130652</v>
      </c>
      <c r="T130" s="58">
        <v>119994026000</v>
      </c>
      <c r="U130" s="58">
        <v>127946180000</v>
      </c>
      <c r="V130" s="58">
        <f t="shared" si="33"/>
        <v>1377365404653.47</v>
      </c>
      <c r="W130" s="58">
        <f t="shared" si="34"/>
        <v>720773246082.23999</v>
      </c>
      <c r="X130" s="58">
        <v>545170336234.73999</v>
      </c>
      <c r="Y130" s="58">
        <v>0</v>
      </c>
      <c r="Z130" s="58">
        <v>0</v>
      </c>
      <c r="AA130" s="58">
        <v>3613114900</v>
      </c>
      <c r="AB130" s="58">
        <v>2647037500</v>
      </c>
      <c r="AC130" s="58">
        <v>2299783347.5</v>
      </c>
      <c r="AD130" s="58">
        <v>166042974100</v>
      </c>
      <c r="AE130" s="58">
        <v>1000000000</v>
      </c>
      <c r="AF130" s="58">
        <f t="shared" si="35"/>
        <v>656592158571.22998</v>
      </c>
      <c r="AG130" s="58">
        <v>70261702438</v>
      </c>
      <c r="AH130" s="58">
        <v>227428187654.23001</v>
      </c>
      <c r="AI130" s="58">
        <v>358902268479</v>
      </c>
      <c r="AJ130" s="58">
        <f t="shared" si="36"/>
        <v>49375515638.470001</v>
      </c>
      <c r="AK130" s="58">
        <v>49375515638.470001</v>
      </c>
      <c r="AL130" s="58">
        <v>0</v>
      </c>
      <c r="AM130" s="58">
        <v>0</v>
      </c>
      <c r="AN130" s="58">
        <v>0</v>
      </c>
      <c r="AO130" s="58">
        <v>0</v>
      </c>
      <c r="AP130" s="58">
        <v>0</v>
      </c>
      <c r="AQ130" s="58">
        <f t="shared" si="37"/>
        <v>11000000000</v>
      </c>
      <c r="AR130" s="58">
        <v>0</v>
      </c>
      <c r="AS130" s="58">
        <v>11000000000</v>
      </c>
      <c r="AT130" s="58">
        <v>0</v>
      </c>
      <c r="AU130" s="58">
        <v>0</v>
      </c>
      <c r="AV130" s="59">
        <f t="shared" si="38"/>
        <v>-38142715638.469971</v>
      </c>
      <c r="AW130" s="59">
        <f t="shared" si="45"/>
        <v>38375515638.470001</v>
      </c>
      <c r="AX130" s="60">
        <f t="shared" si="27"/>
        <v>232800000.00003052</v>
      </c>
      <c r="AY130" s="61">
        <v>1</v>
      </c>
      <c r="AZ130" s="62"/>
      <c r="BA130" s="52">
        <v>1</v>
      </c>
      <c r="BB130" s="6"/>
      <c r="BC130" s="6"/>
      <c r="BD130" s="6"/>
      <c r="BE130" s="6">
        <v>1</v>
      </c>
      <c r="BG130" s="5" t="s">
        <v>96</v>
      </c>
      <c r="BH130" s="5" t="s">
        <v>97</v>
      </c>
      <c r="BI130" s="5" t="s">
        <v>265</v>
      </c>
      <c r="BJ130" s="6">
        <v>1</v>
      </c>
    </row>
    <row r="131" spans="1:62" ht="15" customHeight="1" x14ac:dyDescent="0.25">
      <c r="A131" s="53">
        <f t="shared" si="55"/>
        <v>99</v>
      </c>
      <c r="B131" s="53">
        <f t="shared" si="55"/>
        <v>5</v>
      </c>
      <c r="C131" s="54" t="s">
        <v>266</v>
      </c>
      <c r="D131" s="55" t="s">
        <v>99</v>
      </c>
      <c r="E131" s="56">
        <v>42368</v>
      </c>
      <c r="F131" s="57">
        <f t="shared" si="29"/>
        <v>1233910268686</v>
      </c>
      <c r="G131" s="58">
        <f t="shared" si="30"/>
        <v>59427834400</v>
      </c>
      <c r="H131" s="58">
        <v>24062389000</v>
      </c>
      <c r="I131" s="58">
        <v>13211400000</v>
      </c>
      <c r="J131" s="58">
        <v>3500000000</v>
      </c>
      <c r="K131" s="58">
        <v>18654045400</v>
      </c>
      <c r="L131" s="58">
        <f t="shared" si="31"/>
        <v>1040205843286</v>
      </c>
      <c r="M131" s="58">
        <v>118013680446</v>
      </c>
      <c r="N131" s="58">
        <v>681513626000</v>
      </c>
      <c r="O131" s="58">
        <v>240678536840</v>
      </c>
      <c r="P131" s="58">
        <f t="shared" si="32"/>
        <v>134276591000</v>
      </c>
      <c r="Q131" s="58">
        <v>0</v>
      </c>
      <c r="R131" s="58">
        <v>0</v>
      </c>
      <c r="S131" s="58">
        <v>41500000000</v>
      </c>
      <c r="T131" s="58">
        <v>92076591000</v>
      </c>
      <c r="U131" s="58">
        <v>700000000</v>
      </c>
      <c r="V131" s="58">
        <f t="shared" si="33"/>
        <v>1239961807392.4399</v>
      </c>
      <c r="W131" s="58">
        <f t="shared" si="34"/>
        <v>756092828237.43994</v>
      </c>
      <c r="X131" s="58">
        <v>554774760436.83997</v>
      </c>
      <c r="Y131" s="58">
        <v>0</v>
      </c>
      <c r="Z131" s="58">
        <v>1500000000</v>
      </c>
      <c r="AA131" s="58">
        <v>21300000000</v>
      </c>
      <c r="AB131" s="58">
        <v>2095647156</v>
      </c>
      <c r="AC131" s="58">
        <v>2323899000</v>
      </c>
      <c r="AD131" s="58">
        <v>173098521644.60001</v>
      </c>
      <c r="AE131" s="58">
        <v>1000000000</v>
      </c>
      <c r="AF131" s="58">
        <f t="shared" si="35"/>
        <v>483868979155</v>
      </c>
      <c r="AG131" s="58">
        <v>36129185891</v>
      </c>
      <c r="AH131" s="58">
        <v>117657065569</v>
      </c>
      <c r="AI131" s="58">
        <v>330082727695</v>
      </c>
      <c r="AJ131" s="58">
        <f t="shared" si="36"/>
        <v>16051538706.440001</v>
      </c>
      <c r="AK131" s="58">
        <v>16051538706.440001</v>
      </c>
      <c r="AL131" s="58">
        <v>0</v>
      </c>
      <c r="AM131" s="58">
        <v>0</v>
      </c>
      <c r="AN131" s="58">
        <v>0</v>
      </c>
      <c r="AO131" s="58">
        <v>0</v>
      </c>
      <c r="AP131" s="58">
        <v>0</v>
      </c>
      <c r="AQ131" s="58">
        <f t="shared" si="37"/>
        <v>10000000000</v>
      </c>
      <c r="AR131" s="58">
        <v>0</v>
      </c>
      <c r="AS131" s="58">
        <v>10000000000</v>
      </c>
      <c r="AT131" s="58">
        <v>0</v>
      </c>
      <c r="AU131" s="58">
        <v>0</v>
      </c>
      <c r="AV131" s="59">
        <f t="shared" si="38"/>
        <v>-6051538706.4399414</v>
      </c>
      <c r="AW131" s="59">
        <f t="shared" si="45"/>
        <v>6051538706.4400005</v>
      </c>
      <c r="AX131" s="60">
        <f t="shared" si="27"/>
        <v>5.91278076171875E-5</v>
      </c>
      <c r="AY131" s="61">
        <v>1</v>
      </c>
      <c r="AZ131" s="62"/>
      <c r="BA131" s="63">
        <v>1</v>
      </c>
      <c r="BB131" s="6"/>
      <c r="BC131" s="6"/>
      <c r="BD131" s="6"/>
      <c r="BG131" s="5" t="s">
        <v>163</v>
      </c>
      <c r="BH131" s="5" t="s">
        <v>114</v>
      </c>
    </row>
    <row r="132" spans="1:62" ht="15" customHeight="1" x14ac:dyDescent="0.25">
      <c r="A132" s="53">
        <f t="shared" si="55"/>
        <v>100</v>
      </c>
      <c r="B132" s="53">
        <f t="shared" si="55"/>
        <v>6</v>
      </c>
      <c r="C132" s="54" t="s">
        <v>267</v>
      </c>
      <c r="D132" s="55" t="s">
        <v>117</v>
      </c>
      <c r="E132" s="56">
        <v>42368</v>
      </c>
      <c r="F132" s="57">
        <f t="shared" si="29"/>
        <v>1098366719808.79</v>
      </c>
      <c r="G132" s="58">
        <f t="shared" si="30"/>
        <v>64282000246.790001</v>
      </c>
      <c r="H132" s="58">
        <v>10887500000</v>
      </c>
      <c r="I132" s="58">
        <v>2990810000</v>
      </c>
      <c r="J132" s="58">
        <v>3067546746.79</v>
      </c>
      <c r="K132" s="58">
        <v>47336143500</v>
      </c>
      <c r="L132" s="58">
        <f t="shared" si="31"/>
        <v>853286477580</v>
      </c>
      <c r="M132" s="58">
        <v>109147152000</v>
      </c>
      <c r="N132" s="58">
        <v>587491363000</v>
      </c>
      <c r="O132" s="58">
        <v>156647962580</v>
      </c>
      <c r="P132" s="58">
        <f t="shared" si="32"/>
        <v>180798241982</v>
      </c>
      <c r="Q132" s="58">
        <v>0</v>
      </c>
      <c r="R132" s="58">
        <v>0</v>
      </c>
      <c r="S132" s="58">
        <v>33841333982</v>
      </c>
      <c r="T132" s="58">
        <v>55034751000</v>
      </c>
      <c r="U132" s="58">
        <v>91922157000</v>
      </c>
      <c r="V132" s="58">
        <f t="shared" si="33"/>
        <v>1139132440159</v>
      </c>
      <c r="W132" s="58">
        <f t="shared" si="34"/>
        <v>589840333354</v>
      </c>
      <c r="X132" s="58">
        <v>417299835276</v>
      </c>
      <c r="Y132" s="58">
        <v>0</v>
      </c>
      <c r="Z132" s="58">
        <v>0</v>
      </c>
      <c r="AA132" s="58">
        <v>13103767650</v>
      </c>
      <c r="AB132" s="58">
        <v>200000000</v>
      </c>
      <c r="AC132" s="58">
        <v>0</v>
      </c>
      <c r="AD132" s="58">
        <v>157505539629</v>
      </c>
      <c r="AE132" s="58">
        <v>1731190799</v>
      </c>
      <c r="AF132" s="58">
        <f t="shared" si="35"/>
        <v>549292106805</v>
      </c>
      <c r="AG132" s="58">
        <v>98340438968</v>
      </c>
      <c r="AH132" s="58">
        <v>211231273584</v>
      </c>
      <c r="AI132" s="58">
        <v>239720394253</v>
      </c>
      <c r="AJ132" s="58">
        <f t="shared" si="36"/>
        <v>49027720350.209999</v>
      </c>
      <c r="AK132" s="58">
        <v>49027720350.209999</v>
      </c>
      <c r="AL132" s="58">
        <v>0</v>
      </c>
      <c r="AM132" s="58">
        <v>0</v>
      </c>
      <c r="AN132" s="58">
        <v>0</v>
      </c>
      <c r="AO132" s="58">
        <v>0</v>
      </c>
      <c r="AP132" s="58">
        <v>0</v>
      </c>
      <c r="AQ132" s="58">
        <f t="shared" si="37"/>
        <v>8262000000</v>
      </c>
      <c r="AR132" s="58">
        <v>0</v>
      </c>
      <c r="AS132" s="58">
        <v>8262000000</v>
      </c>
      <c r="AT132" s="58">
        <v>0</v>
      </c>
      <c r="AU132" s="58">
        <v>0</v>
      </c>
      <c r="AV132" s="59">
        <f t="shared" si="38"/>
        <v>-40765720350.209961</v>
      </c>
      <c r="AW132" s="59">
        <f t="shared" si="45"/>
        <v>40765720350.209999</v>
      </c>
      <c r="AX132" s="60">
        <f t="shared" si="27"/>
        <v>0</v>
      </c>
      <c r="AY132" s="61">
        <v>1</v>
      </c>
      <c r="AZ132" s="62"/>
      <c r="BA132" s="52">
        <v>1</v>
      </c>
      <c r="BB132" s="6"/>
      <c r="BC132" s="6"/>
      <c r="BD132" s="6"/>
      <c r="BG132" s="5" t="s">
        <v>96</v>
      </c>
      <c r="BH132" s="5" t="s">
        <v>137</v>
      </c>
      <c r="BJ132" s="6">
        <v>1</v>
      </c>
    </row>
    <row r="133" spans="1:62" ht="15" customHeight="1" x14ac:dyDescent="0.25">
      <c r="A133" s="53">
        <f t="shared" si="55"/>
        <v>101</v>
      </c>
      <c r="B133" s="53">
        <f t="shared" si="55"/>
        <v>7</v>
      </c>
      <c r="C133" s="54" t="s">
        <v>268</v>
      </c>
      <c r="D133" s="55" t="s">
        <v>119</v>
      </c>
      <c r="E133" s="56">
        <v>42368</v>
      </c>
      <c r="F133" s="57">
        <f t="shared" si="29"/>
        <v>1115044670015</v>
      </c>
      <c r="G133" s="58">
        <f t="shared" si="30"/>
        <v>83011347972</v>
      </c>
      <c r="H133" s="58">
        <v>21469955500</v>
      </c>
      <c r="I133" s="58">
        <v>20894242294</v>
      </c>
      <c r="J133" s="58">
        <v>9400000000</v>
      </c>
      <c r="K133" s="58">
        <v>31247150178</v>
      </c>
      <c r="L133" s="58">
        <f t="shared" si="31"/>
        <v>922001965780</v>
      </c>
      <c r="M133" s="58">
        <v>256732741000</v>
      </c>
      <c r="N133" s="58">
        <v>507980253000</v>
      </c>
      <c r="O133" s="58">
        <v>157288971780</v>
      </c>
      <c r="P133" s="58">
        <f t="shared" si="32"/>
        <v>110031356263</v>
      </c>
      <c r="Q133" s="58">
        <v>0</v>
      </c>
      <c r="R133" s="58">
        <v>0</v>
      </c>
      <c r="S133" s="58">
        <v>38551096263</v>
      </c>
      <c r="T133" s="58">
        <v>71480260000</v>
      </c>
      <c r="U133" s="58">
        <v>0</v>
      </c>
      <c r="V133" s="58">
        <f t="shared" si="33"/>
        <v>1115044670015</v>
      </c>
      <c r="W133" s="58">
        <f t="shared" si="34"/>
        <v>640198177284</v>
      </c>
      <c r="X133" s="58">
        <v>491040771084</v>
      </c>
      <c r="Y133" s="58">
        <v>0</v>
      </c>
      <c r="Z133" s="58">
        <v>7000000000</v>
      </c>
      <c r="AA133" s="58">
        <v>0</v>
      </c>
      <c r="AB133" s="58">
        <v>0</v>
      </c>
      <c r="AC133" s="58">
        <v>628749000</v>
      </c>
      <c r="AD133" s="58">
        <v>140728657200</v>
      </c>
      <c r="AE133" s="58">
        <v>800000000</v>
      </c>
      <c r="AF133" s="58">
        <f t="shared" si="35"/>
        <v>474846492731</v>
      </c>
      <c r="AG133" s="58">
        <v>67299630000</v>
      </c>
      <c r="AH133" s="58">
        <v>175206265088</v>
      </c>
      <c r="AI133" s="58">
        <v>232340597643</v>
      </c>
      <c r="AJ133" s="58">
        <f t="shared" si="36"/>
        <v>0</v>
      </c>
      <c r="AK133" s="58">
        <v>0</v>
      </c>
      <c r="AL133" s="58">
        <v>0</v>
      </c>
      <c r="AM133" s="58">
        <v>0</v>
      </c>
      <c r="AN133" s="58">
        <v>0</v>
      </c>
      <c r="AO133" s="58">
        <v>0</v>
      </c>
      <c r="AP133" s="58">
        <v>0</v>
      </c>
      <c r="AQ133" s="58">
        <f t="shared" si="37"/>
        <v>0</v>
      </c>
      <c r="AR133" s="58">
        <v>0</v>
      </c>
      <c r="AS133" s="58">
        <v>0</v>
      </c>
      <c r="AT133" s="58">
        <v>0</v>
      </c>
      <c r="AU133" s="58">
        <v>0</v>
      </c>
      <c r="AV133" s="59">
        <f t="shared" si="38"/>
        <v>0</v>
      </c>
      <c r="AW133" s="59">
        <f t="shared" si="45"/>
        <v>0</v>
      </c>
      <c r="AX133" s="60">
        <f t="shared" si="27"/>
        <v>0</v>
      </c>
      <c r="AY133" s="61">
        <v>1</v>
      </c>
      <c r="AZ133" s="62"/>
      <c r="BA133" s="52">
        <v>1</v>
      </c>
      <c r="BB133" s="6"/>
      <c r="BC133" s="6"/>
      <c r="BD133" s="6"/>
      <c r="BE133" s="52">
        <v>1</v>
      </c>
      <c r="BG133" s="5" t="s">
        <v>96</v>
      </c>
      <c r="BH133" s="5" t="s">
        <v>124</v>
      </c>
      <c r="BJ133" s="6">
        <v>1</v>
      </c>
    </row>
    <row r="134" spans="1:62" ht="15" customHeight="1" x14ac:dyDescent="0.25">
      <c r="A134" s="53">
        <f t="shared" si="55"/>
        <v>102</v>
      </c>
      <c r="B134" s="53">
        <f t="shared" si="55"/>
        <v>8</v>
      </c>
      <c r="C134" s="54" t="s">
        <v>269</v>
      </c>
      <c r="D134" s="55" t="s">
        <v>126</v>
      </c>
      <c r="E134" s="56">
        <v>42366</v>
      </c>
      <c r="F134" s="57">
        <f t="shared" si="29"/>
        <v>1026481297339</v>
      </c>
      <c r="G134" s="58">
        <f t="shared" si="30"/>
        <v>35963137798</v>
      </c>
      <c r="H134" s="58">
        <v>12486520000</v>
      </c>
      <c r="I134" s="58">
        <v>7882805798</v>
      </c>
      <c r="J134" s="58">
        <v>3800000000</v>
      </c>
      <c r="K134" s="58">
        <v>11793812000</v>
      </c>
      <c r="L134" s="58">
        <f t="shared" si="31"/>
        <v>825083647300</v>
      </c>
      <c r="M134" s="58">
        <v>147778181300</v>
      </c>
      <c r="N134" s="58">
        <v>533829506000</v>
      </c>
      <c r="O134" s="58">
        <v>143475960000</v>
      </c>
      <c r="P134" s="58">
        <f t="shared" si="32"/>
        <v>165434512241</v>
      </c>
      <c r="Q134" s="58">
        <v>0</v>
      </c>
      <c r="R134" s="58">
        <v>0</v>
      </c>
      <c r="S134" s="58">
        <v>35390270241</v>
      </c>
      <c r="T134" s="58">
        <v>82841911000</v>
      </c>
      <c r="U134" s="58">
        <v>47202331000</v>
      </c>
      <c r="V134" s="58">
        <f t="shared" si="33"/>
        <v>1065508804419.96</v>
      </c>
      <c r="W134" s="58">
        <f t="shared" si="34"/>
        <v>537155661005.65997</v>
      </c>
      <c r="X134" s="58">
        <v>436756581505.65997</v>
      </c>
      <c r="Y134" s="58">
        <v>0</v>
      </c>
      <c r="Z134" s="58">
        <v>0</v>
      </c>
      <c r="AA134" s="58">
        <v>5390612500</v>
      </c>
      <c r="AB134" s="58">
        <v>2215000000</v>
      </c>
      <c r="AC134" s="58">
        <v>1524212000</v>
      </c>
      <c r="AD134" s="58">
        <v>82874180000</v>
      </c>
      <c r="AE134" s="58">
        <v>8395075000</v>
      </c>
      <c r="AF134" s="58">
        <f t="shared" si="35"/>
        <v>528353143414.29999</v>
      </c>
      <c r="AG134" s="58">
        <v>52380014750</v>
      </c>
      <c r="AH134" s="58">
        <v>189099588554</v>
      </c>
      <c r="AI134" s="58">
        <v>286873540110.29999</v>
      </c>
      <c r="AJ134" s="58">
        <f t="shared" si="36"/>
        <v>44527507080.959999</v>
      </c>
      <c r="AK134" s="58">
        <v>44527507080.959999</v>
      </c>
      <c r="AL134" s="58">
        <v>0</v>
      </c>
      <c r="AM134" s="58">
        <v>0</v>
      </c>
      <c r="AN134" s="58">
        <v>0</v>
      </c>
      <c r="AO134" s="58">
        <v>0</v>
      </c>
      <c r="AP134" s="58">
        <v>0</v>
      </c>
      <c r="AQ134" s="58">
        <f t="shared" si="37"/>
        <v>5500000000</v>
      </c>
      <c r="AR134" s="58">
        <v>0</v>
      </c>
      <c r="AS134" s="58">
        <v>4000000000</v>
      </c>
      <c r="AT134" s="58">
        <v>0</v>
      </c>
      <c r="AU134" s="58">
        <v>1500000000</v>
      </c>
      <c r="AV134" s="59">
        <f t="shared" si="38"/>
        <v>-39027507080.959961</v>
      </c>
      <c r="AW134" s="59">
        <f t="shared" si="45"/>
        <v>39027507080.959999</v>
      </c>
      <c r="AX134" s="60">
        <f t="shared" si="27"/>
        <v>0</v>
      </c>
      <c r="AY134" s="61">
        <v>1</v>
      </c>
      <c r="AZ134" s="62"/>
      <c r="BA134" s="52">
        <v>1</v>
      </c>
      <c r="BB134" s="6"/>
      <c r="BC134" s="6"/>
      <c r="BD134" s="6"/>
      <c r="BG134" s="5" t="s">
        <v>96</v>
      </c>
      <c r="BH134" s="5" t="s">
        <v>106</v>
      </c>
      <c r="BJ134" s="6">
        <v>1</v>
      </c>
    </row>
    <row r="135" spans="1:62" ht="15" customHeight="1" x14ac:dyDescent="0.25">
      <c r="A135" s="53">
        <f t="shared" si="55"/>
        <v>103</v>
      </c>
      <c r="B135" s="53">
        <f t="shared" si="55"/>
        <v>9</v>
      </c>
      <c r="C135" s="54" t="s">
        <v>270</v>
      </c>
      <c r="D135" s="55" t="s">
        <v>111</v>
      </c>
      <c r="E135" s="56">
        <v>42367</v>
      </c>
      <c r="F135" s="57">
        <f t="shared" si="29"/>
        <v>1058410301529</v>
      </c>
      <c r="G135" s="58">
        <f t="shared" si="30"/>
        <v>63435298444</v>
      </c>
      <c r="H135" s="58">
        <v>12291548444</v>
      </c>
      <c r="I135" s="58">
        <v>22076250000</v>
      </c>
      <c r="J135" s="58">
        <v>6000000000</v>
      </c>
      <c r="K135" s="58">
        <v>23067500000</v>
      </c>
      <c r="L135" s="58">
        <f t="shared" si="31"/>
        <v>753187779000</v>
      </c>
      <c r="M135" s="58">
        <v>112229209000</v>
      </c>
      <c r="N135" s="58">
        <v>580000000000</v>
      </c>
      <c r="O135" s="58">
        <v>60958570000</v>
      </c>
      <c r="P135" s="58">
        <f t="shared" si="32"/>
        <v>241787224085</v>
      </c>
      <c r="Q135" s="58">
        <v>0</v>
      </c>
      <c r="R135" s="58">
        <v>0</v>
      </c>
      <c r="S135" s="58">
        <v>40000000000</v>
      </c>
      <c r="T135" s="58">
        <v>189787224085</v>
      </c>
      <c r="U135" s="58">
        <v>12000000000</v>
      </c>
      <c r="V135" s="58">
        <f t="shared" si="33"/>
        <v>1131227289776</v>
      </c>
      <c r="W135" s="58">
        <f t="shared" si="34"/>
        <v>568732843602</v>
      </c>
      <c r="X135" s="58">
        <v>409780993857.91998</v>
      </c>
      <c r="Y135" s="58">
        <v>0</v>
      </c>
      <c r="Z135" s="58">
        <v>4519377961</v>
      </c>
      <c r="AA135" s="58">
        <v>16353953565</v>
      </c>
      <c r="AB135" s="58">
        <v>0</v>
      </c>
      <c r="AC135" s="58">
        <v>3027525000</v>
      </c>
      <c r="AD135" s="58">
        <v>134300993218.08</v>
      </c>
      <c r="AE135" s="58">
        <v>750000000</v>
      </c>
      <c r="AF135" s="58">
        <f t="shared" si="35"/>
        <v>562494446174</v>
      </c>
      <c r="AG135" s="58">
        <v>47295829000</v>
      </c>
      <c r="AH135" s="58">
        <v>188665186769</v>
      </c>
      <c r="AI135" s="58">
        <v>326533430405</v>
      </c>
      <c r="AJ135" s="58">
        <f t="shared" si="36"/>
        <v>72816988247</v>
      </c>
      <c r="AK135" s="58">
        <v>72816988247</v>
      </c>
      <c r="AL135" s="58">
        <v>0</v>
      </c>
      <c r="AM135" s="58">
        <v>0</v>
      </c>
      <c r="AN135" s="58">
        <v>0</v>
      </c>
      <c r="AO135" s="58">
        <v>0</v>
      </c>
      <c r="AP135" s="58">
        <v>0</v>
      </c>
      <c r="AQ135" s="58">
        <f t="shared" si="37"/>
        <v>0</v>
      </c>
      <c r="AR135" s="58">
        <v>0</v>
      </c>
      <c r="AS135" s="58">
        <v>0</v>
      </c>
      <c r="AT135" s="58">
        <v>0</v>
      </c>
      <c r="AU135" s="58">
        <v>0</v>
      </c>
      <c r="AV135" s="59">
        <f t="shared" si="38"/>
        <v>-72816988247</v>
      </c>
      <c r="AW135" s="59">
        <f t="shared" si="45"/>
        <v>72816988247</v>
      </c>
      <c r="AX135" s="60">
        <f t="shared" si="27"/>
        <v>0</v>
      </c>
      <c r="AY135" s="61">
        <v>1</v>
      </c>
      <c r="AZ135" s="62"/>
      <c r="BA135" s="63">
        <v>1</v>
      </c>
      <c r="BB135" s="6"/>
      <c r="BC135" s="6"/>
      <c r="BD135" s="6"/>
      <c r="BG135" s="5" t="s">
        <v>163</v>
      </c>
      <c r="BH135" s="5" t="s">
        <v>114</v>
      </c>
    </row>
    <row r="136" spans="1:62" ht="15" customHeight="1" x14ac:dyDescent="0.25">
      <c r="A136" s="53">
        <f t="shared" si="55"/>
        <v>104</v>
      </c>
      <c r="B136" s="53">
        <f t="shared" si="55"/>
        <v>10</v>
      </c>
      <c r="C136" s="54" t="s">
        <v>271</v>
      </c>
      <c r="D136" s="55" t="s">
        <v>135</v>
      </c>
      <c r="E136" s="56">
        <v>42368</v>
      </c>
      <c r="F136" s="57">
        <f t="shared" si="29"/>
        <v>1532048090999</v>
      </c>
      <c r="G136" s="58">
        <f t="shared" si="30"/>
        <v>303486943000</v>
      </c>
      <c r="H136" s="58">
        <v>186882000000</v>
      </c>
      <c r="I136" s="58">
        <v>58705026000</v>
      </c>
      <c r="J136" s="58">
        <v>12000000000</v>
      </c>
      <c r="K136" s="58">
        <v>45899917000</v>
      </c>
      <c r="L136" s="58">
        <f t="shared" si="31"/>
        <v>1150438395308</v>
      </c>
      <c r="M136" s="58">
        <v>87774378908</v>
      </c>
      <c r="N136" s="58">
        <v>727564344000</v>
      </c>
      <c r="O136" s="58">
        <v>335099672400</v>
      </c>
      <c r="P136" s="58">
        <f t="shared" si="32"/>
        <v>78122752691</v>
      </c>
      <c r="Q136" s="58">
        <v>0</v>
      </c>
      <c r="R136" s="58">
        <v>0</v>
      </c>
      <c r="S136" s="58">
        <v>73737652691</v>
      </c>
      <c r="T136" s="58">
        <v>0</v>
      </c>
      <c r="U136" s="58">
        <v>4385100000</v>
      </c>
      <c r="V136" s="58">
        <f t="shared" si="33"/>
        <v>1615870297737</v>
      </c>
      <c r="W136" s="58">
        <f t="shared" si="34"/>
        <v>849192561646</v>
      </c>
      <c r="X136" s="58">
        <v>830306870396</v>
      </c>
      <c r="Y136" s="58">
        <v>0</v>
      </c>
      <c r="Z136" s="58">
        <v>0</v>
      </c>
      <c r="AA136" s="58">
        <v>9820750000</v>
      </c>
      <c r="AB136" s="58">
        <v>2367000000</v>
      </c>
      <c r="AC136" s="58">
        <v>0</v>
      </c>
      <c r="AD136" s="58">
        <v>5677232400</v>
      </c>
      <c r="AE136" s="58">
        <v>1020708850</v>
      </c>
      <c r="AF136" s="58">
        <f t="shared" si="35"/>
        <v>766677736091</v>
      </c>
      <c r="AG136" s="58">
        <v>62364050675</v>
      </c>
      <c r="AH136" s="58">
        <v>343082863152</v>
      </c>
      <c r="AI136" s="58">
        <v>361230822264</v>
      </c>
      <c r="AJ136" s="58">
        <f t="shared" si="36"/>
        <v>83822206738</v>
      </c>
      <c r="AK136" s="58">
        <v>83822206738</v>
      </c>
      <c r="AL136" s="58">
        <v>0</v>
      </c>
      <c r="AM136" s="58">
        <v>0</v>
      </c>
      <c r="AN136" s="58">
        <v>0</v>
      </c>
      <c r="AO136" s="58">
        <v>0</v>
      </c>
      <c r="AP136" s="58">
        <v>0</v>
      </c>
      <c r="AQ136" s="58">
        <f t="shared" si="37"/>
        <v>0</v>
      </c>
      <c r="AR136" s="58">
        <v>0</v>
      </c>
      <c r="AS136" s="58">
        <v>0</v>
      </c>
      <c r="AT136" s="58">
        <v>0</v>
      </c>
      <c r="AU136" s="58">
        <v>0</v>
      </c>
      <c r="AV136" s="59">
        <f t="shared" si="38"/>
        <v>-83822206738</v>
      </c>
      <c r="AW136" s="59">
        <f t="shared" si="45"/>
        <v>83822206738</v>
      </c>
      <c r="AX136" s="60">
        <f t="shared" si="27"/>
        <v>0</v>
      </c>
      <c r="AY136" s="61">
        <v>1</v>
      </c>
      <c r="AZ136" s="62"/>
      <c r="BA136" s="52">
        <v>1</v>
      </c>
      <c r="BB136" s="6"/>
      <c r="BC136" s="6"/>
      <c r="BD136" s="6"/>
      <c r="BE136" s="52">
        <v>1</v>
      </c>
      <c r="BG136" s="5" t="s">
        <v>96</v>
      </c>
      <c r="BH136" s="5" t="s">
        <v>109</v>
      </c>
      <c r="BJ136" s="6">
        <v>1</v>
      </c>
    </row>
    <row r="137" spans="1:62" ht="15" customHeight="1" x14ac:dyDescent="0.25">
      <c r="A137" s="53">
        <f t="shared" si="55"/>
        <v>105</v>
      </c>
      <c r="B137" s="53">
        <f t="shared" si="55"/>
        <v>11</v>
      </c>
      <c r="C137" s="54" t="s">
        <v>272</v>
      </c>
      <c r="D137" s="55" t="s">
        <v>232</v>
      </c>
      <c r="E137" s="56">
        <v>42415</v>
      </c>
      <c r="F137" s="57">
        <f t="shared" si="29"/>
        <v>735849744372</v>
      </c>
      <c r="G137" s="58">
        <f t="shared" si="30"/>
        <v>38890906290</v>
      </c>
      <c r="H137" s="58">
        <v>6858668000</v>
      </c>
      <c r="I137" s="58">
        <v>5300898000</v>
      </c>
      <c r="J137" s="58">
        <v>11255000000</v>
      </c>
      <c r="K137" s="58">
        <v>15476340290</v>
      </c>
      <c r="L137" s="58">
        <f t="shared" si="31"/>
        <v>622356917653</v>
      </c>
      <c r="M137" s="58">
        <v>42535083693</v>
      </c>
      <c r="N137" s="58">
        <v>425686742000</v>
      </c>
      <c r="O137" s="58">
        <v>154135091960</v>
      </c>
      <c r="P137" s="58">
        <f t="shared" si="32"/>
        <v>74601920429</v>
      </c>
      <c r="Q137" s="58">
        <v>3500000000</v>
      </c>
      <c r="R137" s="58">
        <v>0</v>
      </c>
      <c r="S137" s="58">
        <v>30942427429</v>
      </c>
      <c r="T137" s="58">
        <v>0</v>
      </c>
      <c r="U137" s="58">
        <v>40159493000</v>
      </c>
      <c r="V137" s="58">
        <f t="shared" si="33"/>
        <v>825261166108.83997</v>
      </c>
      <c r="W137" s="58">
        <f t="shared" si="34"/>
        <v>375507060982.32996</v>
      </c>
      <c r="X137" s="58">
        <v>318272454868.84998</v>
      </c>
      <c r="Y137" s="58">
        <v>0</v>
      </c>
      <c r="Z137" s="58">
        <v>352620000</v>
      </c>
      <c r="AA137" s="58">
        <v>2448000000</v>
      </c>
      <c r="AB137" s="58">
        <v>1809921493.48</v>
      </c>
      <c r="AC137" s="58">
        <v>0</v>
      </c>
      <c r="AD137" s="58">
        <v>50624064620</v>
      </c>
      <c r="AE137" s="58">
        <v>2000000000</v>
      </c>
      <c r="AF137" s="58">
        <f t="shared" si="35"/>
        <v>449754105126.51001</v>
      </c>
      <c r="AG137" s="58">
        <v>64679695116</v>
      </c>
      <c r="AH137" s="58">
        <v>153866085841.79999</v>
      </c>
      <c r="AI137" s="58">
        <v>231208324168.70999</v>
      </c>
      <c r="AJ137" s="58">
        <f t="shared" si="36"/>
        <v>97690462098.210007</v>
      </c>
      <c r="AK137" s="58">
        <v>97690462098.210007</v>
      </c>
      <c r="AL137" s="58">
        <v>0</v>
      </c>
      <c r="AM137" s="58">
        <v>0</v>
      </c>
      <c r="AN137" s="58">
        <v>0</v>
      </c>
      <c r="AO137" s="58">
        <v>0</v>
      </c>
      <c r="AP137" s="58">
        <v>0</v>
      </c>
      <c r="AQ137" s="58">
        <f t="shared" si="37"/>
        <v>8279040361.3699999</v>
      </c>
      <c r="AR137" s="58">
        <v>0</v>
      </c>
      <c r="AS137" s="58">
        <v>5000000000</v>
      </c>
      <c r="AT137" s="58">
        <v>3279040361.3699999</v>
      </c>
      <c r="AU137" s="58">
        <v>0</v>
      </c>
      <c r="AV137" s="59">
        <f t="shared" si="38"/>
        <v>-89411421736.839966</v>
      </c>
      <c r="AW137" s="59">
        <f t="shared" si="45"/>
        <v>89411421736.840012</v>
      </c>
      <c r="AX137" s="60">
        <f t="shared" ref="AX137:AX200" si="56">AW137+AV137</f>
        <v>0</v>
      </c>
      <c r="AY137" s="61"/>
      <c r="AZ137" s="62">
        <v>1</v>
      </c>
      <c r="BA137" s="52">
        <v>1</v>
      </c>
      <c r="BB137" s="6"/>
      <c r="BC137" s="6"/>
      <c r="BD137" s="6"/>
      <c r="BG137" s="5" t="s">
        <v>96</v>
      </c>
      <c r="BH137" s="5" t="s">
        <v>106</v>
      </c>
      <c r="BJ137" s="6">
        <v>1</v>
      </c>
    </row>
    <row r="138" spans="1:62" s="74" customFormat="1" ht="15" customHeight="1" x14ac:dyDescent="0.25">
      <c r="A138" s="75" t="s">
        <v>145</v>
      </c>
      <c r="B138" s="75" t="s">
        <v>145</v>
      </c>
      <c r="C138" s="76" t="s">
        <v>146</v>
      </c>
      <c r="D138" s="77"/>
      <c r="E138" s="77"/>
      <c r="F138" s="78">
        <f>SUM(F127:F135)</f>
        <v>10420622585164.289</v>
      </c>
      <c r="G138" s="78">
        <f t="shared" ref="G138:AZ138" si="57">SUM(G127:G135)</f>
        <v>649100520290.29004</v>
      </c>
      <c r="H138" s="78">
        <f t="shared" si="57"/>
        <v>151598782507</v>
      </c>
      <c r="I138" s="78">
        <f t="shared" si="57"/>
        <v>92748694442.5</v>
      </c>
      <c r="J138" s="78">
        <f t="shared" si="57"/>
        <v>48960755608.790001</v>
      </c>
      <c r="K138" s="78">
        <f t="shared" si="57"/>
        <v>355792287732</v>
      </c>
      <c r="L138" s="78">
        <f t="shared" si="57"/>
        <v>8017128431338</v>
      </c>
      <c r="M138" s="78">
        <f t="shared" si="57"/>
        <v>1198824197118</v>
      </c>
      <c r="N138" s="78">
        <f t="shared" si="57"/>
        <v>5467431701000</v>
      </c>
      <c r="O138" s="78">
        <f t="shared" si="57"/>
        <v>1350872533220</v>
      </c>
      <c r="P138" s="78">
        <f t="shared" si="57"/>
        <v>1754393633536</v>
      </c>
      <c r="Q138" s="78">
        <f t="shared" si="57"/>
        <v>0</v>
      </c>
      <c r="R138" s="78">
        <f t="shared" si="57"/>
        <v>0</v>
      </c>
      <c r="S138" s="78">
        <f t="shared" si="57"/>
        <v>354506889451</v>
      </c>
      <c r="T138" s="78">
        <f t="shared" si="57"/>
        <v>797131453085</v>
      </c>
      <c r="U138" s="78">
        <f t="shared" si="57"/>
        <v>602755291000</v>
      </c>
      <c r="V138" s="78">
        <f t="shared" si="57"/>
        <v>10668068552337.488</v>
      </c>
      <c r="W138" s="78">
        <f t="shared" si="57"/>
        <v>5941160675745.3105</v>
      </c>
      <c r="X138" s="78">
        <f t="shared" si="57"/>
        <v>4442735301084.1299</v>
      </c>
      <c r="Y138" s="78">
        <f t="shared" si="57"/>
        <v>0</v>
      </c>
      <c r="Z138" s="78">
        <f t="shared" si="57"/>
        <v>15476121961</v>
      </c>
      <c r="AA138" s="78">
        <f t="shared" si="57"/>
        <v>109895128615</v>
      </c>
      <c r="AB138" s="78">
        <f t="shared" si="57"/>
        <v>23052484656</v>
      </c>
      <c r="AC138" s="78">
        <f t="shared" si="57"/>
        <v>10846062147.5</v>
      </c>
      <c r="AD138" s="78">
        <f t="shared" si="57"/>
        <v>1320979311482.6802</v>
      </c>
      <c r="AE138" s="78">
        <f t="shared" si="57"/>
        <v>18176265799</v>
      </c>
      <c r="AF138" s="78">
        <f t="shared" si="57"/>
        <v>4726907876592.1797</v>
      </c>
      <c r="AG138" s="78">
        <f t="shared" si="57"/>
        <v>604726247137</v>
      </c>
      <c r="AH138" s="78">
        <f t="shared" si="57"/>
        <v>1779392852230.75</v>
      </c>
      <c r="AI138" s="78">
        <f t="shared" si="57"/>
        <v>2342788777224.4297</v>
      </c>
      <c r="AJ138" s="78">
        <f t="shared" si="57"/>
        <v>339148229522.07996</v>
      </c>
      <c r="AK138" s="78">
        <f t="shared" si="57"/>
        <v>339148229522.07996</v>
      </c>
      <c r="AL138" s="78">
        <f t="shared" si="57"/>
        <v>0</v>
      </c>
      <c r="AM138" s="78">
        <f t="shared" si="57"/>
        <v>0</v>
      </c>
      <c r="AN138" s="78">
        <f t="shared" si="57"/>
        <v>0</v>
      </c>
      <c r="AO138" s="78">
        <f t="shared" si="57"/>
        <v>0</v>
      </c>
      <c r="AP138" s="78">
        <f t="shared" si="57"/>
        <v>0</v>
      </c>
      <c r="AQ138" s="78">
        <f t="shared" si="57"/>
        <v>91469462348.880005</v>
      </c>
      <c r="AR138" s="78">
        <f t="shared" si="57"/>
        <v>0</v>
      </c>
      <c r="AS138" s="78">
        <f t="shared" si="57"/>
        <v>37762000000</v>
      </c>
      <c r="AT138" s="78">
        <f t="shared" si="57"/>
        <v>52207462348.879997</v>
      </c>
      <c r="AU138" s="78">
        <f t="shared" si="57"/>
        <v>1500000000</v>
      </c>
      <c r="AV138" s="78">
        <f t="shared" si="57"/>
        <v>-247445967173.19995</v>
      </c>
      <c r="AW138" s="78">
        <f t="shared" si="57"/>
        <v>247678767173.19998</v>
      </c>
      <c r="AX138" s="79">
        <f t="shared" si="57"/>
        <v>232799999.9999752</v>
      </c>
      <c r="AY138" s="80">
        <f t="shared" si="57"/>
        <v>9</v>
      </c>
      <c r="AZ138" s="81">
        <f t="shared" si="57"/>
        <v>0</v>
      </c>
      <c r="BA138" s="64"/>
      <c r="BB138" s="64"/>
      <c r="BC138" s="64"/>
      <c r="BD138" s="64"/>
      <c r="BE138" s="64"/>
      <c r="BF138" s="64"/>
      <c r="BJ138" s="64"/>
    </row>
    <row r="139" spans="1:62" s="74" customFormat="1" ht="15" customHeight="1" x14ac:dyDescent="0.25">
      <c r="A139" s="75" t="s">
        <v>147</v>
      </c>
      <c r="B139" s="75" t="s">
        <v>147</v>
      </c>
      <c r="C139" s="76" t="s">
        <v>148</v>
      </c>
      <c r="D139" s="77"/>
      <c r="E139" s="77"/>
      <c r="F139" s="78">
        <f>SUM(F136:F137)</f>
        <v>2267897835371</v>
      </c>
      <c r="G139" s="78">
        <f t="shared" ref="G139:AZ139" si="58">SUM(G136:G137)</f>
        <v>342377849290</v>
      </c>
      <c r="H139" s="78">
        <f t="shared" si="58"/>
        <v>193740668000</v>
      </c>
      <c r="I139" s="78">
        <f t="shared" si="58"/>
        <v>64005924000</v>
      </c>
      <c r="J139" s="78">
        <f t="shared" si="58"/>
        <v>23255000000</v>
      </c>
      <c r="K139" s="78">
        <f t="shared" si="58"/>
        <v>61376257290</v>
      </c>
      <c r="L139" s="78">
        <f t="shared" si="58"/>
        <v>1772795312961</v>
      </c>
      <c r="M139" s="78">
        <f t="shared" si="58"/>
        <v>130309462601</v>
      </c>
      <c r="N139" s="78">
        <f t="shared" si="58"/>
        <v>1153251086000</v>
      </c>
      <c r="O139" s="78">
        <f t="shared" si="58"/>
        <v>489234764360</v>
      </c>
      <c r="P139" s="78">
        <f t="shared" si="58"/>
        <v>152724673120</v>
      </c>
      <c r="Q139" s="78">
        <f t="shared" si="58"/>
        <v>3500000000</v>
      </c>
      <c r="R139" s="78">
        <f t="shared" si="58"/>
        <v>0</v>
      </c>
      <c r="S139" s="78">
        <f t="shared" si="58"/>
        <v>104680080120</v>
      </c>
      <c r="T139" s="78">
        <f t="shared" si="58"/>
        <v>0</v>
      </c>
      <c r="U139" s="78">
        <f t="shared" si="58"/>
        <v>44544593000</v>
      </c>
      <c r="V139" s="78">
        <f t="shared" si="58"/>
        <v>2441131463845.8398</v>
      </c>
      <c r="W139" s="78">
        <f t="shared" si="58"/>
        <v>1224699622628.3301</v>
      </c>
      <c r="X139" s="78">
        <f t="shared" si="58"/>
        <v>1148579325264.8501</v>
      </c>
      <c r="Y139" s="78">
        <f t="shared" si="58"/>
        <v>0</v>
      </c>
      <c r="Z139" s="78">
        <f t="shared" si="58"/>
        <v>352620000</v>
      </c>
      <c r="AA139" s="78">
        <f t="shared" si="58"/>
        <v>12268750000</v>
      </c>
      <c r="AB139" s="78">
        <f t="shared" si="58"/>
        <v>4176921493.48</v>
      </c>
      <c r="AC139" s="78">
        <f t="shared" si="58"/>
        <v>0</v>
      </c>
      <c r="AD139" s="78">
        <f t="shared" si="58"/>
        <v>56301297020</v>
      </c>
      <c r="AE139" s="78">
        <f t="shared" si="58"/>
        <v>3020708850</v>
      </c>
      <c r="AF139" s="78">
        <f t="shared" si="58"/>
        <v>1216431841217.51</v>
      </c>
      <c r="AG139" s="78">
        <f t="shared" si="58"/>
        <v>127043745791</v>
      </c>
      <c r="AH139" s="78">
        <f t="shared" si="58"/>
        <v>496948948993.79999</v>
      </c>
      <c r="AI139" s="78">
        <f t="shared" si="58"/>
        <v>592439146432.70996</v>
      </c>
      <c r="AJ139" s="78">
        <f t="shared" si="58"/>
        <v>181512668836.21002</v>
      </c>
      <c r="AK139" s="78">
        <f t="shared" si="58"/>
        <v>181512668836.21002</v>
      </c>
      <c r="AL139" s="78">
        <f t="shared" si="58"/>
        <v>0</v>
      </c>
      <c r="AM139" s="78">
        <f t="shared" si="58"/>
        <v>0</v>
      </c>
      <c r="AN139" s="78">
        <f t="shared" si="58"/>
        <v>0</v>
      </c>
      <c r="AO139" s="78">
        <f t="shared" si="58"/>
        <v>0</v>
      </c>
      <c r="AP139" s="78">
        <f t="shared" si="58"/>
        <v>0</v>
      </c>
      <c r="AQ139" s="78">
        <f t="shared" si="58"/>
        <v>8279040361.3699999</v>
      </c>
      <c r="AR139" s="78">
        <f t="shared" si="58"/>
        <v>0</v>
      </c>
      <c r="AS139" s="78">
        <f t="shared" si="58"/>
        <v>5000000000</v>
      </c>
      <c r="AT139" s="78">
        <f t="shared" si="58"/>
        <v>3279040361.3699999</v>
      </c>
      <c r="AU139" s="78">
        <f t="shared" si="58"/>
        <v>0</v>
      </c>
      <c r="AV139" s="78">
        <f t="shared" si="58"/>
        <v>-173233628474.83997</v>
      </c>
      <c r="AW139" s="78">
        <f t="shared" si="58"/>
        <v>173233628474.84003</v>
      </c>
      <c r="AX139" s="79">
        <f t="shared" si="58"/>
        <v>0</v>
      </c>
      <c r="AY139" s="80">
        <f t="shared" si="58"/>
        <v>1</v>
      </c>
      <c r="AZ139" s="81">
        <f t="shared" si="58"/>
        <v>1</v>
      </c>
      <c r="BA139" s="64"/>
      <c r="BB139" s="64"/>
      <c r="BC139" s="64"/>
      <c r="BD139" s="64"/>
      <c r="BE139" s="64"/>
      <c r="BF139" s="64"/>
      <c r="BJ139" s="64"/>
    </row>
    <row r="140" spans="1:62" s="74" customFormat="1" ht="15" customHeight="1" x14ac:dyDescent="0.25">
      <c r="A140" s="75" t="s">
        <v>149</v>
      </c>
      <c r="B140" s="75" t="s">
        <v>149</v>
      </c>
      <c r="C140" s="76" t="s">
        <v>273</v>
      </c>
      <c r="D140" s="77"/>
      <c r="E140" s="77"/>
      <c r="F140" s="78">
        <f t="shared" ref="F140:AZ140" si="59">F138+F139</f>
        <v>12688520420535.289</v>
      </c>
      <c r="G140" s="78">
        <f t="shared" si="59"/>
        <v>991478369580.29004</v>
      </c>
      <c r="H140" s="78">
        <f t="shared" si="59"/>
        <v>345339450507</v>
      </c>
      <c r="I140" s="78">
        <f t="shared" si="59"/>
        <v>156754618442.5</v>
      </c>
      <c r="J140" s="78">
        <f t="shared" si="59"/>
        <v>72215755608.790009</v>
      </c>
      <c r="K140" s="78">
        <f t="shared" si="59"/>
        <v>417168545022</v>
      </c>
      <c r="L140" s="78">
        <f t="shared" si="59"/>
        <v>9789923744299</v>
      </c>
      <c r="M140" s="78">
        <f t="shared" si="59"/>
        <v>1329133659719</v>
      </c>
      <c r="N140" s="78">
        <f t="shared" si="59"/>
        <v>6620682787000</v>
      </c>
      <c r="O140" s="78">
        <f t="shared" si="59"/>
        <v>1840107297580</v>
      </c>
      <c r="P140" s="78">
        <f t="shared" si="59"/>
        <v>1907118306656</v>
      </c>
      <c r="Q140" s="78">
        <f t="shared" si="59"/>
        <v>3500000000</v>
      </c>
      <c r="R140" s="78">
        <f t="shared" si="59"/>
        <v>0</v>
      </c>
      <c r="S140" s="78">
        <f t="shared" si="59"/>
        <v>459186969571</v>
      </c>
      <c r="T140" s="78">
        <f t="shared" si="59"/>
        <v>797131453085</v>
      </c>
      <c r="U140" s="78">
        <f t="shared" si="59"/>
        <v>647299884000</v>
      </c>
      <c r="V140" s="78">
        <f t="shared" si="59"/>
        <v>13109200016183.328</v>
      </c>
      <c r="W140" s="78">
        <f t="shared" si="59"/>
        <v>7165860298373.6406</v>
      </c>
      <c r="X140" s="78">
        <f t="shared" si="59"/>
        <v>5591314626348.9805</v>
      </c>
      <c r="Y140" s="78">
        <f t="shared" si="59"/>
        <v>0</v>
      </c>
      <c r="Z140" s="78">
        <f t="shared" si="59"/>
        <v>15828741961</v>
      </c>
      <c r="AA140" s="78">
        <f t="shared" si="59"/>
        <v>122163878615</v>
      </c>
      <c r="AB140" s="78">
        <f t="shared" si="59"/>
        <v>27229406149.48</v>
      </c>
      <c r="AC140" s="78">
        <f t="shared" si="59"/>
        <v>10846062147.5</v>
      </c>
      <c r="AD140" s="78">
        <f t="shared" si="59"/>
        <v>1377280608502.6802</v>
      </c>
      <c r="AE140" s="78">
        <f t="shared" si="59"/>
        <v>21196974649</v>
      </c>
      <c r="AF140" s="78">
        <f t="shared" si="59"/>
        <v>5943339717809.6895</v>
      </c>
      <c r="AG140" s="78">
        <f t="shared" si="59"/>
        <v>731769992928</v>
      </c>
      <c r="AH140" s="78">
        <f t="shared" si="59"/>
        <v>2276341801224.5498</v>
      </c>
      <c r="AI140" s="78">
        <f t="shared" si="59"/>
        <v>2935227923657.1396</v>
      </c>
      <c r="AJ140" s="78">
        <f t="shared" si="59"/>
        <v>520660898358.28998</v>
      </c>
      <c r="AK140" s="78">
        <f t="shared" si="59"/>
        <v>520660898358.28998</v>
      </c>
      <c r="AL140" s="78">
        <f t="shared" si="59"/>
        <v>0</v>
      </c>
      <c r="AM140" s="78">
        <f t="shared" si="59"/>
        <v>0</v>
      </c>
      <c r="AN140" s="78">
        <f t="shared" si="59"/>
        <v>0</v>
      </c>
      <c r="AO140" s="78">
        <f t="shared" si="59"/>
        <v>0</v>
      </c>
      <c r="AP140" s="78">
        <f t="shared" si="59"/>
        <v>0</v>
      </c>
      <c r="AQ140" s="78">
        <f t="shared" si="59"/>
        <v>99748502710.25</v>
      </c>
      <c r="AR140" s="78">
        <f t="shared" si="59"/>
        <v>0</v>
      </c>
      <c r="AS140" s="78">
        <f t="shared" si="59"/>
        <v>42762000000</v>
      </c>
      <c r="AT140" s="78">
        <f t="shared" si="59"/>
        <v>55486502710.25</v>
      </c>
      <c r="AU140" s="78">
        <f t="shared" si="59"/>
        <v>1500000000</v>
      </c>
      <c r="AV140" s="78">
        <f t="shared" si="59"/>
        <v>-420679595648.03992</v>
      </c>
      <c r="AW140" s="78">
        <f t="shared" si="59"/>
        <v>420912395648.04004</v>
      </c>
      <c r="AX140" s="79">
        <f t="shared" si="59"/>
        <v>232799999.9999752</v>
      </c>
      <c r="AY140" s="80">
        <f t="shared" si="59"/>
        <v>10</v>
      </c>
      <c r="AZ140" s="81">
        <f t="shared" si="59"/>
        <v>1</v>
      </c>
      <c r="BA140" s="64"/>
      <c r="BB140" s="64"/>
      <c r="BC140" s="64"/>
      <c r="BD140" s="64"/>
      <c r="BE140" s="64"/>
      <c r="BF140" s="64"/>
      <c r="BJ140" s="64"/>
    </row>
    <row r="141" spans="1:62" s="74" customFormat="1" ht="15" customHeight="1" x14ac:dyDescent="0.25">
      <c r="A141" s="75" t="s">
        <v>151</v>
      </c>
      <c r="B141" s="75" t="s">
        <v>151</v>
      </c>
      <c r="C141" s="76" t="s">
        <v>274</v>
      </c>
      <c r="D141" s="77"/>
      <c r="E141" s="77"/>
      <c r="F141" s="78">
        <f t="shared" ref="F141:AZ141" si="60">F140+F126</f>
        <v>16130483133153.289</v>
      </c>
      <c r="G141" s="78">
        <f t="shared" si="60"/>
        <v>2265371336198.29</v>
      </c>
      <c r="H141" s="78">
        <f t="shared" si="60"/>
        <v>1407654450507</v>
      </c>
      <c r="I141" s="78">
        <f t="shared" si="60"/>
        <v>177364127044.5</v>
      </c>
      <c r="J141" s="78">
        <f t="shared" si="60"/>
        <v>105718813624.79001</v>
      </c>
      <c r="K141" s="78">
        <f t="shared" si="60"/>
        <v>574633945022</v>
      </c>
      <c r="L141" s="78">
        <f t="shared" si="60"/>
        <v>11339840850299</v>
      </c>
      <c r="M141" s="78">
        <f t="shared" si="60"/>
        <v>1653958867719</v>
      </c>
      <c r="N141" s="78">
        <f t="shared" si="60"/>
        <v>7691135265000</v>
      </c>
      <c r="O141" s="78">
        <f t="shared" si="60"/>
        <v>1994746717580</v>
      </c>
      <c r="P141" s="78">
        <f t="shared" si="60"/>
        <v>2525270946656</v>
      </c>
      <c r="Q141" s="78">
        <f t="shared" si="60"/>
        <v>4839440000</v>
      </c>
      <c r="R141" s="78">
        <f t="shared" si="60"/>
        <v>0</v>
      </c>
      <c r="S141" s="78">
        <f t="shared" si="60"/>
        <v>459186969571</v>
      </c>
      <c r="T141" s="78">
        <f t="shared" si="60"/>
        <v>1413944653085</v>
      </c>
      <c r="U141" s="78">
        <f t="shared" si="60"/>
        <v>647299884000</v>
      </c>
      <c r="V141" s="78">
        <f t="shared" si="60"/>
        <v>16851223074049.328</v>
      </c>
      <c r="W141" s="78">
        <f t="shared" si="60"/>
        <v>8904358851196.6406</v>
      </c>
      <c r="X141" s="78">
        <f t="shared" si="60"/>
        <v>6198862433923.9805</v>
      </c>
      <c r="Y141" s="78">
        <f t="shared" si="60"/>
        <v>0</v>
      </c>
      <c r="Z141" s="78">
        <f t="shared" si="60"/>
        <v>15828741961</v>
      </c>
      <c r="AA141" s="78">
        <f t="shared" si="60"/>
        <v>756027078615</v>
      </c>
      <c r="AB141" s="78">
        <f t="shared" si="60"/>
        <v>27229406149.48</v>
      </c>
      <c r="AC141" s="78">
        <f t="shared" si="60"/>
        <v>492601762147.5</v>
      </c>
      <c r="AD141" s="78">
        <f t="shared" si="60"/>
        <v>1387512453750.6802</v>
      </c>
      <c r="AE141" s="78">
        <f t="shared" si="60"/>
        <v>26296974649</v>
      </c>
      <c r="AF141" s="78">
        <f t="shared" si="60"/>
        <v>7946864222852.6895</v>
      </c>
      <c r="AG141" s="78">
        <f t="shared" si="60"/>
        <v>881109139071.66003</v>
      </c>
      <c r="AH141" s="78">
        <f t="shared" si="60"/>
        <v>3043147239648.8896</v>
      </c>
      <c r="AI141" s="78">
        <f t="shared" si="60"/>
        <v>4022607844132.1396</v>
      </c>
      <c r="AJ141" s="78">
        <f t="shared" si="60"/>
        <v>820721243606.29004</v>
      </c>
      <c r="AK141" s="78">
        <f t="shared" si="60"/>
        <v>820721243606.29004</v>
      </c>
      <c r="AL141" s="78">
        <f t="shared" si="60"/>
        <v>0</v>
      </c>
      <c r="AM141" s="78">
        <f t="shared" si="60"/>
        <v>0</v>
      </c>
      <c r="AN141" s="78">
        <f t="shared" si="60"/>
        <v>0</v>
      </c>
      <c r="AO141" s="78">
        <f t="shared" si="60"/>
        <v>0</v>
      </c>
      <c r="AP141" s="78">
        <f t="shared" si="60"/>
        <v>0</v>
      </c>
      <c r="AQ141" s="78">
        <f t="shared" si="60"/>
        <v>99748502710.25</v>
      </c>
      <c r="AR141" s="78">
        <f t="shared" si="60"/>
        <v>0</v>
      </c>
      <c r="AS141" s="78">
        <f t="shared" si="60"/>
        <v>42762000000</v>
      </c>
      <c r="AT141" s="78">
        <f t="shared" si="60"/>
        <v>55486502710.25</v>
      </c>
      <c r="AU141" s="78">
        <f t="shared" si="60"/>
        <v>1500000000</v>
      </c>
      <c r="AV141" s="78">
        <f t="shared" si="60"/>
        <v>-720739940896.03992</v>
      </c>
      <c r="AW141" s="78">
        <f t="shared" si="60"/>
        <v>720972740896.04004</v>
      </c>
      <c r="AX141" s="79">
        <f t="shared" si="60"/>
        <v>232799999.9999752</v>
      </c>
      <c r="AY141" s="80">
        <f t="shared" si="60"/>
        <v>10</v>
      </c>
      <c r="AZ141" s="81">
        <f t="shared" si="60"/>
        <v>2</v>
      </c>
      <c r="BA141" s="64"/>
      <c r="BB141" s="64"/>
      <c r="BC141" s="64"/>
      <c r="BD141" s="64"/>
      <c r="BE141" s="64"/>
      <c r="BF141" s="64"/>
      <c r="BJ141" s="64"/>
    </row>
    <row r="142" spans="1:62" ht="15" customHeight="1" x14ac:dyDescent="0.25">
      <c r="A142" s="42" t="s">
        <v>275</v>
      </c>
      <c r="B142" s="42" t="s">
        <v>275</v>
      </c>
      <c r="C142" s="43" t="s">
        <v>276</v>
      </c>
      <c r="D142" s="44" t="s">
        <v>94</v>
      </c>
      <c r="E142" s="45">
        <v>42403</v>
      </c>
      <c r="F142" s="82">
        <f t="shared" si="29"/>
        <v>2417157014569.4902</v>
      </c>
      <c r="G142" s="47">
        <f t="shared" si="30"/>
        <v>759847423569.48999</v>
      </c>
      <c r="H142" s="47">
        <v>534562546424</v>
      </c>
      <c r="I142" s="47">
        <v>4037554157</v>
      </c>
      <c r="J142" s="47">
        <v>17895152049.610001</v>
      </c>
      <c r="K142" s="47">
        <v>203352170938.88</v>
      </c>
      <c r="L142" s="47">
        <f t="shared" si="31"/>
        <v>1655168591000</v>
      </c>
      <c r="M142" s="47">
        <v>164476079000</v>
      </c>
      <c r="N142" s="47">
        <v>1070751192000</v>
      </c>
      <c r="O142" s="47">
        <v>419941320000</v>
      </c>
      <c r="P142" s="47">
        <f t="shared" si="32"/>
        <v>2141000000</v>
      </c>
      <c r="Q142" s="47">
        <v>0</v>
      </c>
      <c r="R142" s="47">
        <v>0</v>
      </c>
      <c r="S142" s="47">
        <v>0</v>
      </c>
      <c r="T142" s="47">
        <v>2141000000</v>
      </c>
      <c r="U142" s="47">
        <v>0</v>
      </c>
      <c r="V142" s="47">
        <f t="shared" si="33"/>
        <v>2491703467902</v>
      </c>
      <c r="W142" s="47">
        <f t="shared" si="34"/>
        <v>1095847869738</v>
      </c>
      <c r="X142" s="47">
        <v>549288965648</v>
      </c>
      <c r="Y142" s="47">
        <v>0</v>
      </c>
      <c r="Z142" s="47">
        <v>0</v>
      </c>
      <c r="AA142" s="47">
        <v>276363800000</v>
      </c>
      <c r="AB142" s="47">
        <v>0</v>
      </c>
      <c r="AC142" s="47">
        <v>239965744858</v>
      </c>
      <c r="AD142" s="47">
        <v>21729359232</v>
      </c>
      <c r="AE142" s="47">
        <v>8500000000</v>
      </c>
      <c r="AF142" s="47">
        <f t="shared" si="35"/>
        <v>1395855598164</v>
      </c>
      <c r="AG142" s="47">
        <v>126557221150</v>
      </c>
      <c r="AH142" s="47">
        <v>680601214264</v>
      </c>
      <c r="AI142" s="47">
        <v>588697162750</v>
      </c>
      <c r="AJ142" s="47">
        <f t="shared" si="36"/>
        <v>92339845382.119995</v>
      </c>
      <c r="AK142" s="47">
        <v>92339845382.119995</v>
      </c>
      <c r="AL142" s="47">
        <v>0</v>
      </c>
      <c r="AM142" s="47">
        <v>0</v>
      </c>
      <c r="AN142" s="47">
        <v>0</v>
      </c>
      <c r="AO142" s="47">
        <v>0</v>
      </c>
      <c r="AP142" s="47">
        <v>0</v>
      </c>
      <c r="AQ142" s="47">
        <f t="shared" si="37"/>
        <v>17793392049.610001</v>
      </c>
      <c r="AR142" s="47">
        <v>0</v>
      </c>
      <c r="AS142" s="47">
        <v>17793392049.610001</v>
      </c>
      <c r="AT142" s="47">
        <v>0</v>
      </c>
      <c r="AU142" s="47">
        <v>0</v>
      </c>
      <c r="AV142" s="48">
        <f t="shared" si="38"/>
        <v>-74546453332.509766</v>
      </c>
      <c r="AW142" s="48">
        <f t="shared" si="45"/>
        <v>74546453332.509995</v>
      </c>
      <c r="AX142" s="49">
        <f t="shared" si="56"/>
        <v>2.288818359375E-4</v>
      </c>
      <c r="AY142" s="50"/>
      <c r="AZ142" s="51">
        <v>1</v>
      </c>
      <c r="BA142" s="6" t="s">
        <v>95</v>
      </c>
      <c r="BB142" s="52">
        <v>1</v>
      </c>
      <c r="BC142" s="6"/>
      <c r="BD142" s="6"/>
      <c r="BG142" s="5" t="s">
        <v>96</v>
      </c>
      <c r="BH142" s="5" t="s">
        <v>97</v>
      </c>
      <c r="BJ142" s="6">
        <v>1</v>
      </c>
    </row>
    <row r="143" spans="1:62" ht="15" customHeight="1" x14ac:dyDescent="0.25">
      <c r="A143" s="67">
        <f>A137+1</f>
        <v>106</v>
      </c>
      <c r="B143" s="67">
        <v>1</v>
      </c>
      <c r="C143" s="54" t="s">
        <v>277</v>
      </c>
      <c r="D143" s="55" t="s">
        <v>139</v>
      </c>
      <c r="E143" s="56">
        <v>42368</v>
      </c>
      <c r="F143" s="57">
        <f t="shared" si="29"/>
        <v>947438846561.56006</v>
      </c>
      <c r="G143" s="58">
        <f t="shared" si="30"/>
        <v>46335718372.559998</v>
      </c>
      <c r="H143" s="58">
        <v>5311033998.6000004</v>
      </c>
      <c r="I143" s="58">
        <v>27307205284</v>
      </c>
      <c r="J143" s="58">
        <v>3436959709.96</v>
      </c>
      <c r="K143" s="58">
        <v>10280519380</v>
      </c>
      <c r="L143" s="58">
        <f t="shared" si="31"/>
        <v>697442148420</v>
      </c>
      <c r="M143" s="58">
        <v>28249994000</v>
      </c>
      <c r="N143" s="58">
        <v>564137639000</v>
      </c>
      <c r="O143" s="58">
        <v>105054515420</v>
      </c>
      <c r="P143" s="58">
        <f t="shared" si="32"/>
        <v>203660979769</v>
      </c>
      <c r="Q143" s="58">
        <v>0</v>
      </c>
      <c r="R143" s="58">
        <v>0</v>
      </c>
      <c r="S143" s="58">
        <v>11565382769</v>
      </c>
      <c r="T143" s="58">
        <v>105066538000</v>
      </c>
      <c r="U143" s="58">
        <v>87029059000</v>
      </c>
      <c r="V143" s="58">
        <f t="shared" si="33"/>
        <v>987151135212</v>
      </c>
      <c r="W143" s="58">
        <f t="shared" si="34"/>
        <v>645092826724</v>
      </c>
      <c r="X143" s="58">
        <v>479494427636.73999</v>
      </c>
      <c r="Y143" s="58">
        <v>0</v>
      </c>
      <c r="Z143" s="58">
        <v>0</v>
      </c>
      <c r="AA143" s="58">
        <v>15990000000</v>
      </c>
      <c r="AB143" s="58">
        <v>200000000</v>
      </c>
      <c r="AC143" s="58">
        <v>0</v>
      </c>
      <c r="AD143" s="58">
        <v>148748399087.26001</v>
      </c>
      <c r="AE143" s="58">
        <v>660000000</v>
      </c>
      <c r="AF143" s="58">
        <f t="shared" si="35"/>
        <v>342058308488</v>
      </c>
      <c r="AG143" s="58">
        <v>41391565560</v>
      </c>
      <c r="AH143" s="58">
        <v>154152824340</v>
      </c>
      <c r="AI143" s="58">
        <v>146513918588</v>
      </c>
      <c r="AJ143" s="58">
        <f t="shared" si="36"/>
        <v>41712288650.440002</v>
      </c>
      <c r="AK143" s="58">
        <v>41712288650.440002</v>
      </c>
      <c r="AL143" s="58">
        <v>0</v>
      </c>
      <c r="AM143" s="58">
        <v>0</v>
      </c>
      <c r="AN143" s="58">
        <v>0</v>
      </c>
      <c r="AO143" s="58">
        <v>0</v>
      </c>
      <c r="AP143" s="58">
        <v>0</v>
      </c>
      <c r="AQ143" s="58">
        <f t="shared" si="37"/>
        <v>2000000000</v>
      </c>
      <c r="AR143" s="58">
        <v>0</v>
      </c>
      <c r="AS143" s="58">
        <v>2000000000</v>
      </c>
      <c r="AT143" s="58">
        <v>0</v>
      </c>
      <c r="AU143" s="58">
        <v>0</v>
      </c>
      <c r="AV143" s="59">
        <f t="shared" si="38"/>
        <v>-39712288650.439941</v>
      </c>
      <c r="AW143" s="59">
        <f t="shared" si="45"/>
        <v>39712288650.440002</v>
      </c>
      <c r="AX143" s="60">
        <f t="shared" si="56"/>
        <v>6.103515625E-5</v>
      </c>
      <c r="AY143" s="61">
        <v>1</v>
      </c>
      <c r="AZ143" s="62"/>
      <c r="BA143" s="52">
        <v>1</v>
      </c>
      <c r="BB143" s="6"/>
      <c r="BC143" s="6"/>
      <c r="BD143" s="6"/>
      <c r="BE143" s="6">
        <v>1</v>
      </c>
      <c r="BG143" s="5" t="s">
        <v>96</v>
      </c>
      <c r="BH143" s="5" t="s">
        <v>106</v>
      </c>
      <c r="BJ143" s="6">
        <v>1</v>
      </c>
    </row>
    <row r="144" spans="1:62" ht="15" customHeight="1" x14ac:dyDescent="0.25">
      <c r="A144" s="53">
        <f t="shared" ref="A144:B152" si="61">A143+1</f>
        <v>107</v>
      </c>
      <c r="B144" s="53">
        <f t="shared" si="61"/>
        <v>2</v>
      </c>
      <c r="C144" s="54" t="s">
        <v>278</v>
      </c>
      <c r="D144" s="55" t="s">
        <v>104</v>
      </c>
      <c r="E144" s="56">
        <v>42354</v>
      </c>
      <c r="F144" s="57">
        <f t="shared" si="29"/>
        <v>826901274136</v>
      </c>
      <c r="G144" s="58">
        <f t="shared" si="30"/>
        <v>18629588436</v>
      </c>
      <c r="H144" s="58">
        <v>5702128012</v>
      </c>
      <c r="I144" s="58">
        <v>3158500000</v>
      </c>
      <c r="J144" s="58">
        <v>1300000000</v>
      </c>
      <c r="K144" s="58">
        <v>8468960424</v>
      </c>
      <c r="L144" s="58">
        <f t="shared" si="31"/>
        <v>617705976800</v>
      </c>
      <c r="M144" s="58">
        <v>57044300800</v>
      </c>
      <c r="N144" s="58">
        <v>435954846000</v>
      </c>
      <c r="O144" s="58">
        <v>124706830000</v>
      </c>
      <c r="P144" s="58">
        <f t="shared" si="32"/>
        <v>190565708900</v>
      </c>
      <c r="Q144" s="58">
        <v>0</v>
      </c>
      <c r="R144" s="58">
        <v>0</v>
      </c>
      <c r="S144" s="58">
        <v>14118289900</v>
      </c>
      <c r="T144" s="58">
        <v>91185280000</v>
      </c>
      <c r="U144" s="58">
        <v>85262139000</v>
      </c>
      <c r="V144" s="58">
        <f t="shared" si="33"/>
        <v>847609249860</v>
      </c>
      <c r="W144" s="58">
        <f t="shared" si="34"/>
        <v>454739458860</v>
      </c>
      <c r="X144" s="58">
        <v>314476325316</v>
      </c>
      <c r="Y144" s="58">
        <v>0</v>
      </c>
      <c r="Z144" s="58">
        <v>0</v>
      </c>
      <c r="AA144" s="58">
        <v>11775000000</v>
      </c>
      <c r="AB144" s="58">
        <v>500000000</v>
      </c>
      <c r="AC144" s="58">
        <v>636062800</v>
      </c>
      <c r="AD144" s="58">
        <v>125352070744</v>
      </c>
      <c r="AE144" s="58">
        <v>2000000000</v>
      </c>
      <c r="AF144" s="58">
        <f t="shared" si="35"/>
        <v>392869791000</v>
      </c>
      <c r="AG144" s="58">
        <v>37232194000</v>
      </c>
      <c r="AH144" s="58">
        <v>123294253640</v>
      </c>
      <c r="AI144" s="58">
        <v>232343343360</v>
      </c>
      <c r="AJ144" s="58">
        <f t="shared" si="36"/>
        <v>23707975724</v>
      </c>
      <c r="AK144" s="58">
        <v>23707975724</v>
      </c>
      <c r="AL144" s="58">
        <v>0</v>
      </c>
      <c r="AM144" s="58">
        <v>0</v>
      </c>
      <c r="AN144" s="58">
        <v>0</v>
      </c>
      <c r="AO144" s="58">
        <v>0</v>
      </c>
      <c r="AP144" s="58">
        <v>0</v>
      </c>
      <c r="AQ144" s="58">
        <f t="shared" si="37"/>
        <v>3000000000</v>
      </c>
      <c r="AR144" s="58">
        <v>0</v>
      </c>
      <c r="AS144" s="58">
        <v>3000000000</v>
      </c>
      <c r="AT144" s="58">
        <v>0</v>
      </c>
      <c r="AU144" s="58">
        <v>0</v>
      </c>
      <c r="AV144" s="59">
        <f t="shared" si="38"/>
        <v>-20707975724</v>
      </c>
      <c r="AW144" s="59">
        <f t="shared" si="45"/>
        <v>20707975724</v>
      </c>
      <c r="AX144" s="60">
        <f t="shared" si="56"/>
        <v>0</v>
      </c>
      <c r="AY144" s="61">
        <v>1</v>
      </c>
      <c r="AZ144" s="62"/>
      <c r="BA144" s="52">
        <v>1</v>
      </c>
      <c r="BB144" s="6"/>
      <c r="BC144" s="6"/>
      <c r="BD144" s="6"/>
      <c r="BE144" s="6">
        <v>1</v>
      </c>
      <c r="BG144" s="5" t="s">
        <v>96</v>
      </c>
      <c r="BH144" s="5" t="s">
        <v>97</v>
      </c>
      <c r="BJ144" s="6">
        <v>1</v>
      </c>
    </row>
    <row r="145" spans="1:62" ht="15" customHeight="1" x14ac:dyDescent="0.25">
      <c r="A145" s="53">
        <f t="shared" si="61"/>
        <v>108</v>
      </c>
      <c r="B145" s="53">
        <f t="shared" si="61"/>
        <v>3</v>
      </c>
      <c r="C145" s="54" t="s">
        <v>279</v>
      </c>
      <c r="D145" s="55" t="s">
        <v>237</v>
      </c>
      <c r="E145" s="56">
        <v>42387</v>
      </c>
      <c r="F145" s="57">
        <f t="shared" si="29"/>
        <v>1169476778000</v>
      </c>
      <c r="G145" s="58">
        <f t="shared" si="30"/>
        <v>63150964000</v>
      </c>
      <c r="H145" s="58">
        <v>10445000000</v>
      </c>
      <c r="I145" s="58">
        <v>1850000000</v>
      </c>
      <c r="J145" s="58">
        <v>0</v>
      </c>
      <c r="K145" s="58">
        <v>50855964000</v>
      </c>
      <c r="L145" s="58">
        <f t="shared" si="31"/>
        <v>849448219000</v>
      </c>
      <c r="M145" s="58">
        <v>60000000000</v>
      </c>
      <c r="N145" s="58">
        <v>634762199000</v>
      </c>
      <c r="O145" s="58">
        <v>154686020000</v>
      </c>
      <c r="P145" s="58">
        <f t="shared" si="32"/>
        <v>256877595000</v>
      </c>
      <c r="Q145" s="58">
        <v>0</v>
      </c>
      <c r="R145" s="58">
        <v>0</v>
      </c>
      <c r="S145" s="58">
        <v>36500000000</v>
      </c>
      <c r="T145" s="58">
        <v>89783045000</v>
      </c>
      <c r="U145" s="58">
        <v>130594550000</v>
      </c>
      <c r="V145" s="58">
        <f t="shared" si="33"/>
        <v>1220446157841</v>
      </c>
      <c r="W145" s="58">
        <f t="shared" si="34"/>
        <v>718907838141</v>
      </c>
      <c r="X145" s="58">
        <v>505842109741</v>
      </c>
      <c r="Y145" s="58">
        <v>0</v>
      </c>
      <c r="Z145" s="58">
        <v>739236800</v>
      </c>
      <c r="AA145" s="58">
        <v>5594276000</v>
      </c>
      <c r="AB145" s="58">
        <v>380000000</v>
      </c>
      <c r="AC145" s="58">
        <v>1229500000</v>
      </c>
      <c r="AD145" s="58">
        <v>203622715600</v>
      </c>
      <c r="AE145" s="58">
        <v>1500000000</v>
      </c>
      <c r="AF145" s="58">
        <f t="shared" si="35"/>
        <v>501538319700</v>
      </c>
      <c r="AG145" s="58">
        <v>30396009300</v>
      </c>
      <c r="AH145" s="58">
        <v>241798314788</v>
      </c>
      <c r="AI145" s="58">
        <v>229343995612</v>
      </c>
      <c r="AJ145" s="58">
        <f t="shared" si="36"/>
        <v>51974379841</v>
      </c>
      <c r="AK145" s="58">
        <v>51974379841</v>
      </c>
      <c r="AL145" s="58">
        <v>0</v>
      </c>
      <c r="AM145" s="58">
        <v>0</v>
      </c>
      <c r="AN145" s="58">
        <v>0</v>
      </c>
      <c r="AO145" s="58">
        <v>0</v>
      </c>
      <c r="AP145" s="58">
        <v>0</v>
      </c>
      <c r="AQ145" s="58">
        <f t="shared" si="37"/>
        <v>1005000000</v>
      </c>
      <c r="AR145" s="58">
        <v>0</v>
      </c>
      <c r="AS145" s="58">
        <v>1005000000</v>
      </c>
      <c r="AT145" s="58">
        <v>0</v>
      </c>
      <c r="AU145" s="58">
        <v>0</v>
      </c>
      <c r="AV145" s="59">
        <f t="shared" si="38"/>
        <v>-50969379841</v>
      </c>
      <c r="AW145" s="59">
        <f t="shared" si="45"/>
        <v>50969379841</v>
      </c>
      <c r="AX145" s="60">
        <f t="shared" si="56"/>
        <v>0</v>
      </c>
      <c r="AY145" s="61"/>
      <c r="AZ145" s="62">
        <v>1</v>
      </c>
      <c r="BA145" s="52">
        <v>1</v>
      </c>
      <c r="BB145" s="6"/>
      <c r="BC145" s="6"/>
      <c r="BD145" s="6"/>
      <c r="BE145" s="52">
        <v>1</v>
      </c>
      <c r="BG145" s="5" t="s">
        <v>96</v>
      </c>
      <c r="BH145" s="5" t="s">
        <v>97</v>
      </c>
      <c r="BJ145" s="6">
        <v>1</v>
      </c>
    </row>
    <row r="146" spans="1:62" ht="15" customHeight="1" x14ac:dyDescent="0.25">
      <c r="A146" s="53">
        <f t="shared" si="61"/>
        <v>109</v>
      </c>
      <c r="B146" s="53">
        <f t="shared" si="61"/>
        <v>4</v>
      </c>
      <c r="C146" s="54" t="s">
        <v>280</v>
      </c>
      <c r="D146" s="55" t="s">
        <v>119</v>
      </c>
      <c r="E146" s="56">
        <v>42361</v>
      </c>
      <c r="F146" s="57">
        <f t="shared" si="29"/>
        <v>955028868483.80005</v>
      </c>
      <c r="G146" s="58">
        <f t="shared" si="30"/>
        <v>27271856583.799999</v>
      </c>
      <c r="H146" s="58">
        <v>4703760000</v>
      </c>
      <c r="I146" s="58">
        <v>9241560000</v>
      </c>
      <c r="J146" s="58">
        <v>3092150583.8000002</v>
      </c>
      <c r="K146" s="58">
        <v>10234386000</v>
      </c>
      <c r="L146" s="58">
        <f t="shared" si="31"/>
        <v>753450726900</v>
      </c>
      <c r="M146" s="58">
        <v>36826278000</v>
      </c>
      <c r="N146" s="58">
        <v>441587141000</v>
      </c>
      <c r="O146" s="58">
        <v>275037307900</v>
      </c>
      <c r="P146" s="58">
        <f t="shared" si="32"/>
        <v>174306285000</v>
      </c>
      <c r="Q146" s="58">
        <v>0</v>
      </c>
      <c r="R146" s="58">
        <v>0</v>
      </c>
      <c r="S146" s="58">
        <v>17314445000</v>
      </c>
      <c r="T146" s="58">
        <v>42286738000</v>
      </c>
      <c r="U146" s="58">
        <v>114705102000</v>
      </c>
      <c r="V146" s="58">
        <f t="shared" si="33"/>
        <v>954028868483.80005</v>
      </c>
      <c r="W146" s="58">
        <f t="shared" si="34"/>
        <v>418401193333.79999</v>
      </c>
      <c r="X146" s="58">
        <v>277691665557.56</v>
      </c>
      <c r="Y146" s="58">
        <v>0</v>
      </c>
      <c r="Z146" s="58">
        <v>0</v>
      </c>
      <c r="AA146" s="58">
        <v>636900000</v>
      </c>
      <c r="AB146" s="58">
        <v>0</v>
      </c>
      <c r="AC146" s="58">
        <v>0</v>
      </c>
      <c r="AD146" s="58">
        <v>139297669403</v>
      </c>
      <c r="AE146" s="58">
        <v>774958373.24000001</v>
      </c>
      <c r="AF146" s="58">
        <f t="shared" si="35"/>
        <v>535627675150</v>
      </c>
      <c r="AG146" s="58">
        <v>26631959000</v>
      </c>
      <c r="AH146" s="58">
        <v>216043672795</v>
      </c>
      <c r="AI146" s="58">
        <v>292952043355</v>
      </c>
      <c r="AJ146" s="58">
        <f t="shared" si="36"/>
        <v>5000000000</v>
      </c>
      <c r="AK146" s="58">
        <v>5000000000</v>
      </c>
      <c r="AL146" s="58">
        <v>0</v>
      </c>
      <c r="AM146" s="58">
        <v>0</v>
      </c>
      <c r="AN146" s="58">
        <v>0</v>
      </c>
      <c r="AO146" s="58">
        <v>0</v>
      </c>
      <c r="AP146" s="58">
        <v>0</v>
      </c>
      <c r="AQ146" s="58">
        <f t="shared" si="37"/>
        <v>6000000000</v>
      </c>
      <c r="AR146" s="58">
        <v>0</v>
      </c>
      <c r="AS146" s="58">
        <v>6000000000</v>
      </c>
      <c r="AT146" s="58">
        <v>0</v>
      </c>
      <c r="AU146" s="58">
        <v>0</v>
      </c>
      <c r="AV146" s="59">
        <f t="shared" si="38"/>
        <v>1000000000</v>
      </c>
      <c r="AW146" s="59">
        <f t="shared" si="45"/>
        <v>-1000000000</v>
      </c>
      <c r="AX146" s="60">
        <f t="shared" si="56"/>
        <v>0</v>
      </c>
      <c r="AY146" s="61">
        <v>1</v>
      </c>
      <c r="AZ146" s="62"/>
      <c r="BA146" s="52">
        <v>1</v>
      </c>
      <c r="BB146" s="6"/>
      <c r="BC146" s="6"/>
      <c r="BD146" s="6"/>
      <c r="BE146" s="52">
        <v>1</v>
      </c>
      <c r="BG146" s="5" t="s">
        <v>96</v>
      </c>
      <c r="BH146" s="5" t="s">
        <v>130</v>
      </c>
      <c r="BJ146" s="6">
        <v>1</v>
      </c>
    </row>
    <row r="147" spans="1:62" ht="15" customHeight="1" x14ac:dyDescent="0.25">
      <c r="A147" s="53">
        <f t="shared" si="61"/>
        <v>110</v>
      </c>
      <c r="B147" s="53">
        <f t="shared" si="61"/>
        <v>5</v>
      </c>
      <c r="C147" s="54" t="s">
        <v>281</v>
      </c>
      <c r="D147" s="55" t="s">
        <v>94</v>
      </c>
      <c r="E147" s="56">
        <v>42397</v>
      </c>
      <c r="F147" s="57">
        <f t="shared" si="29"/>
        <v>718833728851.51001</v>
      </c>
      <c r="G147" s="58">
        <f t="shared" si="30"/>
        <v>30967480486.470001</v>
      </c>
      <c r="H147" s="58">
        <v>3820473076.3800001</v>
      </c>
      <c r="I147" s="58">
        <v>2218579000</v>
      </c>
      <c r="J147" s="58">
        <v>4246595410.0900002</v>
      </c>
      <c r="K147" s="58">
        <v>20681833000</v>
      </c>
      <c r="L147" s="58">
        <f t="shared" si="31"/>
        <v>557634627000</v>
      </c>
      <c r="M147" s="58">
        <v>28700048000</v>
      </c>
      <c r="N147" s="58">
        <v>421122369000</v>
      </c>
      <c r="O147" s="58">
        <v>107812210000</v>
      </c>
      <c r="P147" s="58">
        <f t="shared" si="32"/>
        <v>130231621365.04001</v>
      </c>
      <c r="Q147" s="58">
        <v>0</v>
      </c>
      <c r="R147" s="58">
        <v>0</v>
      </c>
      <c r="S147" s="58">
        <v>17884829365.040001</v>
      </c>
      <c r="T147" s="58">
        <v>48040857000</v>
      </c>
      <c r="U147" s="58">
        <v>64305935000</v>
      </c>
      <c r="V147" s="58">
        <f t="shared" si="33"/>
        <v>740288919264.95996</v>
      </c>
      <c r="W147" s="58">
        <f t="shared" si="34"/>
        <v>384836728039.78998</v>
      </c>
      <c r="X147" s="58">
        <v>282298121259.78998</v>
      </c>
      <c r="Y147" s="58">
        <v>0</v>
      </c>
      <c r="Z147" s="58">
        <v>0</v>
      </c>
      <c r="AA147" s="58">
        <v>759000000</v>
      </c>
      <c r="AB147" s="58">
        <v>0</v>
      </c>
      <c r="AC147" s="58">
        <v>0</v>
      </c>
      <c r="AD147" s="58">
        <v>99779606780</v>
      </c>
      <c r="AE147" s="58">
        <v>2000000000</v>
      </c>
      <c r="AF147" s="58">
        <f t="shared" si="35"/>
        <v>355452191225.16998</v>
      </c>
      <c r="AG147" s="58">
        <v>38688973649</v>
      </c>
      <c r="AH147" s="58">
        <v>141266442633.89999</v>
      </c>
      <c r="AI147" s="58">
        <v>175496774942.26999</v>
      </c>
      <c r="AJ147" s="58">
        <f t="shared" si="36"/>
        <v>24455190413.450001</v>
      </c>
      <c r="AK147" s="58">
        <v>12455190413.450001</v>
      </c>
      <c r="AL147" s="58">
        <v>0</v>
      </c>
      <c r="AM147" s="58">
        <v>0</v>
      </c>
      <c r="AN147" s="58">
        <v>0</v>
      </c>
      <c r="AO147" s="58">
        <v>12000000000</v>
      </c>
      <c r="AP147" s="58">
        <v>0</v>
      </c>
      <c r="AQ147" s="58">
        <f t="shared" si="37"/>
        <v>3000000000</v>
      </c>
      <c r="AR147" s="58">
        <v>0</v>
      </c>
      <c r="AS147" s="58">
        <v>3000000000</v>
      </c>
      <c r="AT147" s="58">
        <v>0</v>
      </c>
      <c r="AU147" s="58">
        <v>0</v>
      </c>
      <c r="AV147" s="59">
        <f t="shared" si="38"/>
        <v>-21455190413.449951</v>
      </c>
      <c r="AW147" s="59">
        <f t="shared" si="45"/>
        <v>21455190413.450001</v>
      </c>
      <c r="AX147" s="60">
        <f t="shared" si="56"/>
        <v>4.9591064453125E-5</v>
      </c>
      <c r="AY147" s="61"/>
      <c r="AZ147" s="62">
        <v>1</v>
      </c>
      <c r="BA147" s="52">
        <v>1</v>
      </c>
      <c r="BB147" s="6"/>
      <c r="BC147" s="6"/>
      <c r="BD147" s="6"/>
      <c r="BE147" s="52">
        <v>1</v>
      </c>
      <c r="BG147" s="5" t="s">
        <v>96</v>
      </c>
      <c r="BH147" s="5" t="s">
        <v>109</v>
      </c>
      <c r="BJ147" s="6">
        <v>1</v>
      </c>
    </row>
    <row r="148" spans="1:62" ht="15" customHeight="1" x14ac:dyDescent="0.25">
      <c r="A148" s="53">
        <f t="shared" si="61"/>
        <v>111</v>
      </c>
      <c r="B148" s="53">
        <f t="shared" si="61"/>
        <v>6</v>
      </c>
      <c r="C148" s="54" t="s">
        <v>282</v>
      </c>
      <c r="D148" s="55" t="s">
        <v>94</v>
      </c>
      <c r="E148" s="56">
        <v>42394</v>
      </c>
      <c r="F148" s="57">
        <f t="shared" si="29"/>
        <v>720368930497.20007</v>
      </c>
      <c r="G148" s="58">
        <f t="shared" si="30"/>
        <v>34968246288.400002</v>
      </c>
      <c r="H148" s="58">
        <v>5772000000</v>
      </c>
      <c r="I148" s="58">
        <v>3880000000</v>
      </c>
      <c r="J148" s="58">
        <v>4500000000</v>
      </c>
      <c r="K148" s="58">
        <v>20816246288.400002</v>
      </c>
      <c r="L148" s="58">
        <f t="shared" si="31"/>
        <v>572598715340</v>
      </c>
      <c r="M148" s="58">
        <v>26375006000</v>
      </c>
      <c r="N148" s="58">
        <v>412290913000</v>
      </c>
      <c r="O148" s="58">
        <v>133932796340</v>
      </c>
      <c r="P148" s="58">
        <f t="shared" si="32"/>
        <v>112801968868.8</v>
      </c>
      <c r="Q148" s="58">
        <v>0</v>
      </c>
      <c r="R148" s="58">
        <v>0</v>
      </c>
      <c r="S148" s="58">
        <v>17039826868.799999</v>
      </c>
      <c r="T148" s="58">
        <v>38779550000</v>
      </c>
      <c r="U148" s="58">
        <v>56982592000</v>
      </c>
      <c r="V148" s="58">
        <f t="shared" si="33"/>
        <v>730836362495</v>
      </c>
      <c r="W148" s="58">
        <f t="shared" si="34"/>
        <v>337577597983</v>
      </c>
      <c r="X148" s="58">
        <v>255488610983</v>
      </c>
      <c r="Y148" s="58">
        <v>0</v>
      </c>
      <c r="Z148" s="58">
        <v>0</v>
      </c>
      <c r="AA148" s="58">
        <v>1968155000</v>
      </c>
      <c r="AB148" s="58">
        <v>3000000000</v>
      </c>
      <c r="AC148" s="58">
        <v>0</v>
      </c>
      <c r="AD148" s="58">
        <v>76120832000</v>
      </c>
      <c r="AE148" s="58">
        <v>1000000000</v>
      </c>
      <c r="AF148" s="58">
        <f t="shared" si="35"/>
        <v>393258764512</v>
      </c>
      <c r="AG148" s="58">
        <v>47183922302</v>
      </c>
      <c r="AH148" s="58">
        <v>132412716392</v>
      </c>
      <c r="AI148" s="58">
        <v>213662125818</v>
      </c>
      <c r="AJ148" s="58">
        <f t="shared" si="36"/>
        <v>11467431997.799999</v>
      </c>
      <c r="AK148" s="58">
        <v>11467431997.799999</v>
      </c>
      <c r="AL148" s="58">
        <v>0</v>
      </c>
      <c r="AM148" s="58">
        <v>0</v>
      </c>
      <c r="AN148" s="58">
        <v>0</v>
      </c>
      <c r="AO148" s="58">
        <v>0</v>
      </c>
      <c r="AP148" s="58">
        <v>0</v>
      </c>
      <c r="AQ148" s="58">
        <f t="shared" si="37"/>
        <v>1000000000</v>
      </c>
      <c r="AR148" s="58">
        <v>0</v>
      </c>
      <c r="AS148" s="58">
        <v>1000000000</v>
      </c>
      <c r="AT148" s="58">
        <v>0</v>
      </c>
      <c r="AU148" s="58">
        <v>0</v>
      </c>
      <c r="AV148" s="59">
        <f t="shared" si="38"/>
        <v>-10467431997.799927</v>
      </c>
      <c r="AW148" s="59">
        <f t="shared" si="45"/>
        <v>10467431997.799999</v>
      </c>
      <c r="AX148" s="60">
        <f t="shared" si="56"/>
        <v>7.2479248046875E-5</v>
      </c>
      <c r="AY148" s="61"/>
      <c r="AZ148" s="62">
        <v>1</v>
      </c>
      <c r="BA148" s="52">
        <v>1</v>
      </c>
      <c r="BB148" s="6"/>
      <c r="BC148" s="6"/>
      <c r="BD148" s="6"/>
      <c r="BG148" s="5" t="s">
        <v>96</v>
      </c>
      <c r="BH148" s="5" t="s">
        <v>130</v>
      </c>
      <c r="BJ148" s="6">
        <v>1</v>
      </c>
    </row>
    <row r="149" spans="1:62" ht="15" customHeight="1" x14ac:dyDescent="0.25">
      <c r="A149" s="53">
        <f t="shared" si="61"/>
        <v>112</v>
      </c>
      <c r="B149" s="53">
        <f t="shared" si="61"/>
        <v>7</v>
      </c>
      <c r="C149" s="54" t="s">
        <v>283</v>
      </c>
      <c r="D149" s="55" t="s">
        <v>99</v>
      </c>
      <c r="E149" s="65">
        <v>42369</v>
      </c>
      <c r="F149" s="57">
        <f t="shared" si="29"/>
        <v>864301530123.30005</v>
      </c>
      <c r="G149" s="58">
        <f t="shared" si="30"/>
        <v>42933532223.300003</v>
      </c>
      <c r="H149" s="58">
        <v>6449709541.3800001</v>
      </c>
      <c r="I149" s="58">
        <v>2359009078</v>
      </c>
      <c r="J149" s="58">
        <v>3804954424.2800002</v>
      </c>
      <c r="K149" s="58">
        <v>30319859179.639999</v>
      </c>
      <c r="L149" s="58">
        <f t="shared" si="31"/>
        <v>665407292900</v>
      </c>
      <c r="M149" s="58">
        <v>31577432000</v>
      </c>
      <c r="N149" s="58">
        <v>500168945000</v>
      </c>
      <c r="O149" s="58">
        <v>133660915900</v>
      </c>
      <c r="P149" s="58">
        <f t="shared" si="32"/>
        <v>155960705000</v>
      </c>
      <c r="Q149" s="58">
        <v>0</v>
      </c>
      <c r="R149" s="58">
        <v>0</v>
      </c>
      <c r="S149" s="58">
        <v>19769968000</v>
      </c>
      <c r="T149" s="58">
        <v>45660805000</v>
      </c>
      <c r="U149" s="58">
        <v>90529932000</v>
      </c>
      <c r="V149" s="58">
        <f t="shared" si="33"/>
        <v>899325885852.30005</v>
      </c>
      <c r="W149" s="58">
        <f t="shared" si="34"/>
        <v>416209451412.29999</v>
      </c>
      <c r="X149" s="58">
        <v>300978062197.29999</v>
      </c>
      <c r="Y149" s="58">
        <v>0</v>
      </c>
      <c r="Z149" s="58">
        <v>0</v>
      </c>
      <c r="AA149" s="58">
        <v>0</v>
      </c>
      <c r="AB149" s="58">
        <v>0</v>
      </c>
      <c r="AC149" s="58">
        <v>200000000</v>
      </c>
      <c r="AD149" s="58">
        <v>113031389215</v>
      </c>
      <c r="AE149" s="58">
        <v>2000000000</v>
      </c>
      <c r="AF149" s="58">
        <f t="shared" si="35"/>
        <v>483116434440</v>
      </c>
      <c r="AG149" s="58">
        <v>51403399460</v>
      </c>
      <c r="AH149" s="58">
        <v>165447391041</v>
      </c>
      <c r="AI149" s="58">
        <v>266265643939</v>
      </c>
      <c r="AJ149" s="58">
        <f t="shared" si="36"/>
        <v>37029474000</v>
      </c>
      <c r="AK149" s="58">
        <v>37029474000</v>
      </c>
      <c r="AL149" s="58">
        <v>0</v>
      </c>
      <c r="AM149" s="58">
        <v>0</v>
      </c>
      <c r="AN149" s="58">
        <v>0</v>
      </c>
      <c r="AO149" s="58">
        <v>0</v>
      </c>
      <c r="AP149" s="58">
        <v>0</v>
      </c>
      <c r="AQ149" s="58">
        <f t="shared" si="37"/>
        <v>2005118271</v>
      </c>
      <c r="AR149" s="58">
        <v>0</v>
      </c>
      <c r="AS149" s="58">
        <v>2005118271</v>
      </c>
      <c r="AT149" s="58">
        <v>0</v>
      </c>
      <c r="AU149" s="58">
        <v>0</v>
      </c>
      <c r="AV149" s="59">
        <f t="shared" si="38"/>
        <v>-35024355729</v>
      </c>
      <c r="AW149" s="59">
        <f t="shared" si="45"/>
        <v>35024355729</v>
      </c>
      <c r="AX149" s="60">
        <f t="shared" si="56"/>
        <v>0</v>
      </c>
      <c r="AY149" s="61">
        <v>1</v>
      </c>
      <c r="AZ149" s="62"/>
      <c r="BA149" s="52">
        <v>1</v>
      </c>
      <c r="BB149" s="6"/>
      <c r="BC149" s="6"/>
      <c r="BD149" s="6"/>
      <c r="BG149" s="5" t="s">
        <v>96</v>
      </c>
      <c r="BH149" s="5" t="s">
        <v>109</v>
      </c>
      <c r="BJ149" s="6">
        <v>1</v>
      </c>
    </row>
    <row r="150" spans="1:62" ht="15" customHeight="1" x14ac:dyDescent="0.25">
      <c r="A150" s="53">
        <f t="shared" si="61"/>
        <v>113</v>
      </c>
      <c r="B150" s="53">
        <f t="shared" si="61"/>
        <v>8</v>
      </c>
      <c r="C150" s="54" t="s">
        <v>284</v>
      </c>
      <c r="D150" s="55" t="s">
        <v>94</v>
      </c>
      <c r="E150" s="56">
        <v>42403</v>
      </c>
      <c r="F150" s="57">
        <f t="shared" si="29"/>
        <v>1023426100657</v>
      </c>
      <c r="G150" s="58">
        <f t="shared" si="30"/>
        <v>70618554277</v>
      </c>
      <c r="H150" s="58">
        <v>7443515957</v>
      </c>
      <c r="I150" s="58">
        <v>5209356755</v>
      </c>
      <c r="J150" s="58">
        <v>2222181565</v>
      </c>
      <c r="K150" s="58">
        <v>55743500000</v>
      </c>
      <c r="L150" s="58">
        <f t="shared" si="31"/>
        <v>752655181380</v>
      </c>
      <c r="M150" s="58">
        <v>24901744000</v>
      </c>
      <c r="N150" s="58">
        <v>604318422000</v>
      </c>
      <c r="O150" s="58">
        <v>123435015380</v>
      </c>
      <c r="P150" s="58">
        <f t="shared" si="32"/>
        <v>200152365000</v>
      </c>
      <c r="Q150" s="58">
        <v>0</v>
      </c>
      <c r="R150" s="58">
        <v>0</v>
      </c>
      <c r="S150" s="58">
        <v>16000000000</v>
      </c>
      <c r="T150" s="58">
        <v>109356033000</v>
      </c>
      <c r="U150" s="58">
        <v>74796332000</v>
      </c>
      <c r="V150" s="58">
        <f t="shared" si="33"/>
        <v>1035177954818.77</v>
      </c>
      <c r="W150" s="58">
        <f t="shared" si="34"/>
        <v>610645446808.77002</v>
      </c>
      <c r="X150" s="58">
        <v>492326837967</v>
      </c>
      <c r="Y150" s="58">
        <v>0</v>
      </c>
      <c r="Z150" s="58">
        <v>0</v>
      </c>
      <c r="AA150" s="58">
        <v>0</v>
      </c>
      <c r="AB150" s="58">
        <v>200000000</v>
      </c>
      <c r="AC150" s="58">
        <v>0</v>
      </c>
      <c r="AD150" s="58">
        <v>116886608841.77</v>
      </c>
      <c r="AE150" s="58">
        <v>1232000000</v>
      </c>
      <c r="AF150" s="58">
        <f t="shared" si="35"/>
        <v>424532508010</v>
      </c>
      <c r="AG150" s="58">
        <v>56441075000</v>
      </c>
      <c r="AH150" s="58">
        <v>158964718852</v>
      </c>
      <c r="AI150" s="58">
        <v>209126714158</v>
      </c>
      <c r="AJ150" s="58">
        <f t="shared" si="36"/>
        <v>11751854161.77</v>
      </c>
      <c r="AK150" s="58">
        <v>11751854161.77</v>
      </c>
      <c r="AL150" s="58">
        <v>0</v>
      </c>
      <c r="AM150" s="58">
        <v>0</v>
      </c>
      <c r="AN150" s="58">
        <v>0</v>
      </c>
      <c r="AO150" s="58">
        <v>0</v>
      </c>
      <c r="AP150" s="58">
        <v>0</v>
      </c>
      <c r="AQ150" s="58">
        <f t="shared" si="37"/>
        <v>0</v>
      </c>
      <c r="AR150" s="58">
        <v>0</v>
      </c>
      <c r="AS150" s="58">
        <v>0</v>
      </c>
      <c r="AT150" s="58">
        <v>0</v>
      </c>
      <c r="AU150" s="58">
        <v>0</v>
      </c>
      <c r="AV150" s="59">
        <f t="shared" si="38"/>
        <v>-11751854161.77002</v>
      </c>
      <c r="AW150" s="59">
        <f t="shared" si="45"/>
        <v>11751854161.77</v>
      </c>
      <c r="AX150" s="60">
        <f t="shared" si="56"/>
        <v>-1.9073486328125E-5</v>
      </c>
      <c r="AY150" s="61"/>
      <c r="AZ150" s="62">
        <v>1</v>
      </c>
      <c r="BA150" s="52">
        <v>1</v>
      </c>
      <c r="BB150" s="6"/>
      <c r="BC150" s="6"/>
      <c r="BD150" s="6"/>
      <c r="BE150" s="6">
        <v>1</v>
      </c>
      <c r="BG150" s="5" t="s">
        <v>96</v>
      </c>
      <c r="BH150" s="5" t="s">
        <v>130</v>
      </c>
      <c r="BJ150" s="6">
        <v>1</v>
      </c>
    </row>
    <row r="151" spans="1:62" ht="15" customHeight="1" x14ac:dyDescent="0.25">
      <c r="A151" s="53">
        <f t="shared" si="61"/>
        <v>114</v>
      </c>
      <c r="B151" s="53">
        <f t="shared" si="61"/>
        <v>9</v>
      </c>
      <c r="C151" s="54" t="s">
        <v>285</v>
      </c>
      <c r="D151" s="55" t="s">
        <v>123</v>
      </c>
      <c r="E151" s="56">
        <v>42368</v>
      </c>
      <c r="F151" s="57">
        <f t="shared" si="29"/>
        <v>940817340157.31006</v>
      </c>
      <c r="G151" s="58">
        <f t="shared" si="30"/>
        <v>23930532000</v>
      </c>
      <c r="H151" s="58">
        <v>5688500000</v>
      </c>
      <c r="I151" s="58">
        <v>1203000000</v>
      </c>
      <c r="J151" s="58">
        <v>2000000000</v>
      </c>
      <c r="K151" s="58">
        <v>15039032000</v>
      </c>
      <c r="L151" s="58">
        <f t="shared" si="31"/>
        <v>696673951820</v>
      </c>
      <c r="M151" s="58">
        <v>18007246000</v>
      </c>
      <c r="N151" s="58">
        <v>503986041000</v>
      </c>
      <c r="O151" s="58">
        <v>174680664820</v>
      </c>
      <c r="P151" s="58">
        <f t="shared" si="32"/>
        <v>220212856337.31</v>
      </c>
      <c r="Q151" s="58">
        <v>0</v>
      </c>
      <c r="R151" s="58">
        <v>0</v>
      </c>
      <c r="S151" s="58">
        <v>29420278337.310001</v>
      </c>
      <c r="T151" s="58">
        <v>81101673000</v>
      </c>
      <c r="U151" s="58">
        <v>109690905000</v>
      </c>
      <c r="V151" s="58">
        <f t="shared" si="33"/>
        <v>985009530256</v>
      </c>
      <c r="W151" s="58">
        <f t="shared" si="34"/>
        <v>549135658301</v>
      </c>
      <c r="X151" s="58">
        <v>380445424601</v>
      </c>
      <c r="Y151" s="58">
        <v>0</v>
      </c>
      <c r="Z151" s="58">
        <v>0</v>
      </c>
      <c r="AA151" s="58">
        <v>4300000000</v>
      </c>
      <c r="AB151" s="58">
        <v>200000000</v>
      </c>
      <c r="AC151" s="58">
        <v>0</v>
      </c>
      <c r="AD151" s="58">
        <v>162990233700</v>
      </c>
      <c r="AE151" s="58">
        <v>1200000000</v>
      </c>
      <c r="AF151" s="58">
        <f t="shared" si="35"/>
        <v>435873871955</v>
      </c>
      <c r="AG151" s="58">
        <v>39258410000</v>
      </c>
      <c r="AH151" s="58">
        <v>160571936569</v>
      </c>
      <c r="AI151" s="58">
        <v>236043525386</v>
      </c>
      <c r="AJ151" s="58">
        <f t="shared" si="36"/>
        <v>44192190098.690002</v>
      </c>
      <c r="AK151" s="58">
        <v>44192190098.690002</v>
      </c>
      <c r="AL151" s="58">
        <v>0</v>
      </c>
      <c r="AM151" s="58">
        <v>0</v>
      </c>
      <c r="AN151" s="58">
        <v>0</v>
      </c>
      <c r="AO151" s="58">
        <v>0</v>
      </c>
      <c r="AP151" s="58">
        <v>0</v>
      </c>
      <c r="AQ151" s="58">
        <f t="shared" si="37"/>
        <v>0</v>
      </c>
      <c r="AR151" s="58">
        <v>0</v>
      </c>
      <c r="AS151" s="58">
        <v>0</v>
      </c>
      <c r="AT151" s="58">
        <v>0</v>
      </c>
      <c r="AU151" s="58">
        <v>0</v>
      </c>
      <c r="AV151" s="59">
        <f t="shared" si="38"/>
        <v>-44192190098.689941</v>
      </c>
      <c r="AW151" s="59">
        <f t="shared" si="45"/>
        <v>44192190098.690002</v>
      </c>
      <c r="AX151" s="60">
        <f t="shared" si="56"/>
        <v>6.103515625E-5</v>
      </c>
      <c r="AY151" s="61">
        <v>1</v>
      </c>
      <c r="AZ151" s="62"/>
      <c r="BA151" s="52">
        <v>1</v>
      </c>
      <c r="BB151" s="6"/>
      <c r="BC151" s="6"/>
      <c r="BD151" s="6"/>
      <c r="BG151" s="5" t="s">
        <v>96</v>
      </c>
      <c r="BH151" s="5" t="s">
        <v>186</v>
      </c>
      <c r="BJ151" s="6">
        <v>1</v>
      </c>
    </row>
    <row r="152" spans="1:62" ht="15" customHeight="1" x14ac:dyDescent="0.25">
      <c r="A152" s="53">
        <f t="shared" si="61"/>
        <v>115</v>
      </c>
      <c r="B152" s="53">
        <f t="shared" si="61"/>
        <v>10</v>
      </c>
      <c r="C152" s="54" t="s">
        <v>286</v>
      </c>
      <c r="D152" s="55" t="s">
        <v>123</v>
      </c>
      <c r="E152" s="56">
        <v>42369</v>
      </c>
      <c r="F152" s="57">
        <f t="shared" si="29"/>
        <v>1138666113412.1699</v>
      </c>
      <c r="G152" s="58">
        <f t="shared" si="30"/>
        <v>132126341000</v>
      </c>
      <c r="H152" s="58">
        <v>69616000000</v>
      </c>
      <c r="I152" s="58">
        <v>29048000000</v>
      </c>
      <c r="J152" s="58">
        <v>3800000000</v>
      </c>
      <c r="K152" s="58">
        <v>29662341000</v>
      </c>
      <c r="L152" s="58">
        <f t="shared" si="31"/>
        <v>818699074412.17004</v>
      </c>
      <c r="M152" s="58">
        <v>44585777406</v>
      </c>
      <c r="N152" s="58">
        <v>683389297000</v>
      </c>
      <c r="O152" s="58">
        <v>90724000006.169998</v>
      </c>
      <c r="P152" s="58">
        <f t="shared" si="32"/>
        <v>187840698000</v>
      </c>
      <c r="Q152" s="58">
        <v>739047000</v>
      </c>
      <c r="R152" s="58">
        <v>0</v>
      </c>
      <c r="S152" s="58">
        <v>41978651000</v>
      </c>
      <c r="T152" s="58">
        <v>145123000000</v>
      </c>
      <c r="U152" s="58">
        <v>0</v>
      </c>
      <c r="V152" s="58">
        <f t="shared" si="33"/>
        <v>1177875346826.4399</v>
      </c>
      <c r="W152" s="58">
        <f t="shared" si="34"/>
        <v>622754795744.94995</v>
      </c>
      <c r="X152" s="58">
        <v>620054795744.94995</v>
      </c>
      <c r="Y152" s="58">
        <v>0</v>
      </c>
      <c r="Z152" s="58">
        <v>0</v>
      </c>
      <c r="AA152" s="58">
        <v>0</v>
      </c>
      <c r="AB152" s="58">
        <v>0</v>
      </c>
      <c r="AC152" s="58">
        <v>200000000</v>
      </c>
      <c r="AD152" s="58">
        <v>1500000000</v>
      </c>
      <c r="AE152" s="58">
        <v>1000000000</v>
      </c>
      <c r="AF152" s="58">
        <f t="shared" si="35"/>
        <v>555120551081.48999</v>
      </c>
      <c r="AG152" s="58">
        <v>64753506200</v>
      </c>
      <c r="AH152" s="58">
        <v>224429691582.88</v>
      </c>
      <c r="AI152" s="58">
        <v>265937353298.60999</v>
      </c>
      <c r="AJ152" s="58">
        <f t="shared" si="36"/>
        <v>44590172212.269997</v>
      </c>
      <c r="AK152" s="58">
        <v>44590172212.269997</v>
      </c>
      <c r="AL152" s="58">
        <v>0</v>
      </c>
      <c r="AM152" s="58">
        <v>0</v>
      </c>
      <c r="AN152" s="58">
        <v>0</v>
      </c>
      <c r="AO152" s="58">
        <v>0</v>
      </c>
      <c r="AP152" s="58">
        <v>0</v>
      </c>
      <c r="AQ152" s="58">
        <f t="shared" si="37"/>
        <v>5380938798</v>
      </c>
      <c r="AR152" s="58">
        <v>0</v>
      </c>
      <c r="AS152" s="58">
        <v>0</v>
      </c>
      <c r="AT152" s="58">
        <v>5380938798</v>
      </c>
      <c r="AU152" s="58">
        <v>0</v>
      </c>
      <c r="AV152" s="59">
        <f t="shared" si="38"/>
        <v>-39209233414.27002</v>
      </c>
      <c r="AW152" s="59">
        <f t="shared" si="45"/>
        <v>39209233414.269997</v>
      </c>
      <c r="AX152" s="60">
        <f t="shared" si="56"/>
        <v>0</v>
      </c>
      <c r="AY152" s="61">
        <v>1</v>
      </c>
      <c r="AZ152" s="62"/>
      <c r="BA152" s="52">
        <v>1</v>
      </c>
      <c r="BB152" s="6"/>
      <c r="BC152" s="6"/>
      <c r="BD152" s="6"/>
      <c r="BE152" s="52">
        <v>1</v>
      </c>
      <c r="BG152" s="5" t="s">
        <v>96</v>
      </c>
      <c r="BH152" s="5" t="s">
        <v>106</v>
      </c>
      <c r="BJ152" s="6">
        <v>1</v>
      </c>
    </row>
    <row r="153" spans="1:62" s="74" customFormat="1" ht="15" customHeight="1" x14ac:dyDescent="0.25">
      <c r="A153" s="75" t="s">
        <v>145</v>
      </c>
      <c r="B153" s="75" t="s">
        <v>145</v>
      </c>
      <c r="C153" s="76" t="s">
        <v>146</v>
      </c>
      <c r="D153" s="77"/>
      <c r="E153" s="77"/>
      <c r="F153" s="78">
        <f>SUM(F143:F151)</f>
        <v>8166593397467.6797</v>
      </c>
      <c r="G153" s="78">
        <f t="shared" ref="G153:AZ153" si="62">SUM(G143:G151)</f>
        <v>358806472667.52997</v>
      </c>
      <c r="H153" s="78">
        <f t="shared" si="62"/>
        <v>55336120585.359993</v>
      </c>
      <c r="I153" s="78">
        <f t="shared" si="62"/>
        <v>56427210117</v>
      </c>
      <c r="J153" s="78">
        <f t="shared" si="62"/>
        <v>24602841693.130001</v>
      </c>
      <c r="K153" s="78">
        <f t="shared" si="62"/>
        <v>222440300272.03998</v>
      </c>
      <c r="L153" s="78">
        <f t="shared" si="62"/>
        <v>6163016839560</v>
      </c>
      <c r="M153" s="78">
        <f t="shared" si="62"/>
        <v>311682048800</v>
      </c>
      <c r="N153" s="78">
        <f t="shared" si="62"/>
        <v>4518328515000</v>
      </c>
      <c r="O153" s="78">
        <f t="shared" si="62"/>
        <v>1333006275760</v>
      </c>
      <c r="P153" s="78">
        <f t="shared" si="62"/>
        <v>1644770085240.1501</v>
      </c>
      <c r="Q153" s="78">
        <f t="shared" si="62"/>
        <v>0</v>
      </c>
      <c r="R153" s="78">
        <f t="shared" si="62"/>
        <v>0</v>
      </c>
      <c r="S153" s="78">
        <f t="shared" si="62"/>
        <v>179613020240.15002</v>
      </c>
      <c r="T153" s="78">
        <f t="shared" si="62"/>
        <v>651260519000</v>
      </c>
      <c r="U153" s="78">
        <f t="shared" si="62"/>
        <v>813896546000</v>
      </c>
      <c r="V153" s="78">
        <f t="shared" si="62"/>
        <v>8399874064083.8301</v>
      </c>
      <c r="W153" s="78">
        <f t="shared" si="62"/>
        <v>4535546199603.6602</v>
      </c>
      <c r="X153" s="78">
        <f t="shared" si="62"/>
        <v>3289041585259.3901</v>
      </c>
      <c r="Y153" s="78">
        <f t="shared" si="62"/>
        <v>0</v>
      </c>
      <c r="Z153" s="78">
        <f t="shared" si="62"/>
        <v>739236800</v>
      </c>
      <c r="AA153" s="78">
        <f t="shared" si="62"/>
        <v>41023331000</v>
      </c>
      <c r="AB153" s="78">
        <f t="shared" si="62"/>
        <v>4480000000</v>
      </c>
      <c r="AC153" s="78">
        <f t="shared" si="62"/>
        <v>2065562800</v>
      </c>
      <c r="AD153" s="78">
        <f t="shared" si="62"/>
        <v>1185829525371.03</v>
      </c>
      <c r="AE153" s="78">
        <f t="shared" si="62"/>
        <v>12366958373.24</v>
      </c>
      <c r="AF153" s="78">
        <f t="shared" si="62"/>
        <v>3864327864480.1699</v>
      </c>
      <c r="AG153" s="78">
        <f t="shared" si="62"/>
        <v>368627508271</v>
      </c>
      <c r="AH153" s="78">
        <f t="shared" si="62"/>
        <v>1493952271050.8999</v>
      </c>
      <c r="AI153" s="78">
        <f t="shared" si="62"/>
        <v>2001748085158.27</v>
      </c>
      <c r="AJ153" s="78">
        <f t="shared" si="62"/>
        <v>251290784887.14999</v>
      </c>
      <c r="AK153" s="78">
        <f t="shared" si="62"/>
        <v>239290784887.14999</v>
      </c>
      <c r="AL153" s="78">
        <f t="shared" si="62"/>
        <v>0</v>
      </c>
      <c r="AM153" s="78">
        <f t="shared" si="62"/>
        <v>0</v>
      </c>
      <c r="AN153" s="78">
        <f t="shared" si="62"/>
        <v>0</v>
      </c>
      <c r="AO153" s="78">
        <f t="shared" si="62"/>
        <v>12000000000</v>
      </c>
      <c r="AP153" s="78">
        <f t="shared" si="62"/>
        <v>0</v>
      </c>
      <c r="AQ153" s="78">
        <f t="shared" si="62"/>
        <v>18010118271</v>
      </c>
      <c r="AR153" s="78">
        <f t="shared" si="62"/>
        <v>0</v>
      </c>
      <c r="AS153" s="78">
        <f t="shared" si="62"/>
        <v>18010118271</v>
      </c>
      <c r="AT153" s="78">
        <f t="shared" si="62"/>
        <v>0</v>
      </c>
      <c r="AU153" s="78">
        <f t="shared" si="62"/>
        <v>0</v>
      </c>
      <c r="AV153" s="78">
        <f t="shared" si="62"/>
        <v>-233280666616.14978</v>
      </c>
      <c r="AW153" s="78">
        <f t="shared" si="62"/>
        <v>233280666616.14999</v>
      </c>
      <c r="AX153" s="79">
        <f t="shared" si="62"/>
        <v>2.25067138671875E-4</v>
      </c>
      <c r="AY153" s="80">
        <f t="shared" si="62"/>
        <v>5</v>
      </c>
      <c r="AZ153" s="81">
        <f t="shared" si="62"/>
        <v>4</v>
      </c>
      <c r="BA153" s="64"/>
      <c r="BB153" s="64"/>
      <c r="BC153" s="64"/>
      <c r="BD153" s="64"/>
      <c r="BE153" s="64"/>
      <c r="BF153" s="64"/>
      <c r="BJ153" s="64"/>
    </row>
    <row r="154" spans="1:62" s="74" customFormat="1" ht="15" customHeight="1" x14ac:dyDescent="0.25">
      <c r="A154" s="75" t="s">
        <v>147</v>
      </c>
      <c r="B154" s="75" t="s">
        <v>147</v>
      </c>
      <c r="C154" s="76" t="s">
        <v>148</v>
      </c>
      <c r="D154" s="77"/>
      <c r="E154" s="77"/>
      <c r="F154" s="78">
        <f>SUM(F152)</f>
        <v>1138666113412.1699</v>
      </c>
      <c r="G154" s="78">
        <f t="shared" ref="G154:AZ154" si="63">SUM(G152)</f>
        <v>132126341000</v>
      </c>
      <c r="H154" s="78">
        <f t="shared" si="63"/>
        <v>69616000000</v>
      </c>
      <c r="I154" s="78">
        <f t="shared" si="63"/>
        <v>29048000000</v>
      </c>
      <c r="J154" s="78">
        <f t="shared" si="63"/>
        <v>3800000000</v>
      </c>
      <c r="K154" s="78">
        <f t="shared" si="63"/>
        <v>29662341000</v>
      </c>
      <c r="L154" s="78">
        <f t="shared" si="63"/>
        <v>818699074412.17004</v>
      </c>
      <c r="M154" s="78">
        <f t="shared" si="63"/>
        <v>44585777406</v>
      </c>
      <c r="N154" s="78">
        <f t="shared" si="63"/>
        <v>683389297000</v>
      </c>
      <c r="O154" s="78">
        <f t="shared" si="63"/>
        <v>90724000006.169998</v>
      </c>
      <c r="P154" s="78">
        <f t="shared" si="63"/>
        <v>187840698000</v>
      </c>
      <c r="Q154" s="78">
        <f t="shared" si="63"/>
        <v>739047000</v>
      </c>
      <c r="R154" s="78">
        <f t="shared" si="63"/>
        <v>0</v>
      </c>
      <c r="S154" s="78">
        <f t="shared" si="63"/>
        <v>41978651000</v>
      </c>
      <c r="T154" s="78">
        <f t="shared" si="63"/>
        <v>145123000000</v>
      </c>
      <c r="U154" s="78">
        <f t="shared" si="63"/>
        <v>0</v>
      </c>
      <c r="V154" s="78">
        <f t="shared" si="63"/>
        <v>1177875346826.4399</v>
      </c>
      <c r="W154" s="78">
        <f t="shared" si="63"/>
        <v>622754795744.94995</v>
      </c>
      <c r="X154" s="78">
        <f t="shared" si="63"/>
        <v>620054795744.94995</v>
      </c>
      <c r="Y154" s="78">
        <f t="shared" si="63"/>
        <v>0</v>
      </c>
      <c r="Z154" s="78">
        <f t="shared" si="63"/>
        <v>0</v>
      </c>
      <c r="AA154" s="78">
        <f t="shared" si="63"/>
        <v>0</v>
      </c>
      <c r="AB154" s="78">
        <f t="shared" si="63"/>
        <v>0</v>
      </c>
      <c r="AC154" s="78">
        <f t="shared" si="63"/>
        <v>200000000</v>
      </c>
      <c r="AD154" s="78">
        <f t="shared" si="63"/>
        <v>1500000000</v>
      </c>
      <c r="AE154" s="78">
        <f t="shared" si="63"/>
        <v>1000000000</v>
      </c>
      <c r="AF154" s="78">
        <f t="shared" si="63"/>
        <v>555120551081.48999</v>
      </c>
      <c r="AG154" s="78">
        <f t="shared" si="63"/>
        <v>64753506200</v>
      </c>
      <c r="AH154" s="78">
        <f t="shared" si="63"/>
        <v>224429691582.88</v>
      </c>
      <c r="AI154" s="78">
        <f t="shared" si="63"/>
        <v>265937353298.60999</v>
      </c>
      <c r="AJ154" s="78">
        <f t="shared" si="63"/>
        <v>44590172212.269997</v>
      </c>
      <c r="AK154" s="78">
        <f t="shared" si="63"/>
        <v>44590172212.269997</v>
      </c>
      <c r="AL154" s="78">
        <f t="shared" si="63"/>
        <v>0</v>
      </c>
      <c r="AM154" s="78">
        <f t="shared" si="63"/>
        <v>0</v>
      </c>
      <c r="AN154" s="78">
        <f t="shared" si="63"/>
        <v>0</v>
      </c>
      <c r="AO154" s="78">
        <f t="shared" si="63"/>
        <v>0</v>
      </c>
      <c r="AP154" s="78">
        <f t="shared" si="63"/>
        <v>0</v>
      </c>
      <c r="AQ154" s="78">
        <f t="shared" si="63"/>
        <v>5380938798</v>
      </c>
      <c r="AR154" s="78">
        <f t="shared" si="63"/>
        <v>0</v>
      </c>
      <c r="AS154" s="78">
        <f t="shared" si="63"/>
        <v>0</v>
      </c>
      <c r="AT154" s="78">
        <f t="shared" si="63"/>
        <v>5380938798</v>
      </c>
      <c r="AU154" s="78">
        <f t="shared" si="63"/>
        <v>0</v>
      </c>
      <c r="AV154" s="78">
        <f t="shared" si="63"/>
        <v>-39209233414.27002</v>
      </c>
      <c r="AW154" s="78">
        <f t="shared" si="63"/>
        <v>39209233414.269997</v>
      </c>
      <c r="AX154" s="79">
        <f t="shared" si="63"/>
        <v>0</v>
      </c>
      <c r="AY154" s="80">
        <f t="shared" si="63"/>
        <v>1</v>
      </c>
      <c r="AZ154" s="81">
        <f t="shared" si="63"/>
        <v>0</v>
      </c>
      <c r="BA154" s="64"/>
      <c r="BB154" s="64"/>
      <c r="BC154" s="64"/>
      <c r="BD154" s="64"/>
      <c r="BE154" s="64"/>
      <c r="BF154" s="64"/>
      <c r="BJ154" s="64"/>
    </row>
    <row r="155" spans="1:62" s="74" customFormat="1" ht="15" customHeight="1" x14ac:dyDescent="0.25">
      <c r="A155" s="75" t="s">
        <v>149</v>
      </c>
      <c r="B155" s="75" t="s">
        <v>149</v>
      </c>
      <c r="C155" s="76" t="s">
        <v>287</v>
      </c>
      <c r="D155" s="77"/>
      <c r="E155" s="77"/>
      <c r="F155" s="78">
        <f t="shared" ref="F155:AZ155" si="64">F153+F154</f>
        <v>9305259510879.8496</v>
      </c>
      <c r="G155" s="78">
        <f t="shared" si="64"/>
        <v>490932813667.52997</v>
      </c>
      <c r="H155" s="78">
        <f t="shared" si="64"/>
        <v>124952120585.35999</v>
      </c>
      <c r="I155" s="78">
        <f t="shared" si="64"/>
        <v>85475210117</v>
      </c>
      <c r="J155" s="78">
        <f t="shared" si="64"/>
        <v>28402841693.130001</v>
      </c>
      <c r="K155" s="78">
        <f t="shared" si="64"/>
        <v>252102641272.03998</v>
      </c>
      <c r="L155" s="78">
        <f t="shared" si="64"/>
        <v>6981715913972.1699</v>
      </c>
      <c r="M155" s="78">
        <f t="shared" si="64"/>
        <v>356267826206</v>
      </c>
      <c r="N155" s="78">
        <f t="shared" si="64"/>
        <v>5201717812000</v>
      </c>
      <c r="O155" s="78">
        <f t="shared" si="64"/>
        <v>1423730275766.1699</v>
      </c>
      <c r="P155" s="78">
        <f t="shared" si="64"/>
        <v>1832610783240.1501</v>
      </c>
      <c r="Q155" s="78">
        <f t="shared" si="64"/>
        <v>739047000</v>
      </c>
      <c r="R155" s="78">
        <f t="shared" si="64"/>
        <v>0</v>
      </c>
      <c r="S155" s="78">
        <f t="shared" si="64"/>
        <v>221591671240.15002</v>
      </c>
      <c r="T155" s="78">
        <f t="shared" si="64"/>
        <v>796383519000</v>
      </c>
      <c r="U155" s="78">
        <f t="shared" si="64"/>
        <v>813896546000</v>
      </c>
      <c r="V155" s="78">
        <f t="shared" si="64"/>
        <v>9577749410910.2695</v>
      </c>
      <c r="W155" s="78">
        <f t="shared" si="64"/>
        <v>5158300995348.6104</v>
      </c>
      <c r="X155" s="78">
        <f t="shared" si="64"/>
        <v>3909096381004.3398</v>
      </c>
      <c r="Y155" s="78">
        <f t="shared" si="64"/>
        <v>0</v>
      </c>
      <c r="Z155" s="78">
        <f t="shared" si="64"/>
        <v>739236800</v>
      </c>
      <c r="AA155" s="78">
        <f t="shared" si="64"/>
        <v>41023331000</v>
      </c>
      <c r="AB155" s="78">
        <f t="shared" si="64"/>
        <v>4480000000</v>
      </c>
      <c r="AC155" s="78">
        <f t="shared" si="64"/>
        <v>2265562800</v>
      </c>
      <c r="AD155" s="78">
        <f t="shared" si="64"/>
        <v>1187329525371.03</v>
      </c>
      <c r="AE155" s="78">
        <f t="shared" si="64"/>
        <v>13366958373.24</v>
      </c>
      <c r="AF155" s="78">
        <f t="shared" si="64"/>
        <v>4419448415561.6602</v>
      </c>
      <c r="AG155" s="78">
        <f t="shared" si="64"/>
        <v>433381014471</v>
      </c>
      <c r="AH155" s="78">
        <f t="shared" si="64"/>
        <v>1718381962633.7798</v>
      </c>
      <c r="AI155" s="78">
        <f t="shared" si="64"/>
        <v>2267685438456.8799</v>
      </c>
      <c r="AJ155" s="78">
        <f t="shared" si="64"/>
        <v>295880957099.41998</v>
      </c>
      <c r="AK155" s="78">
        <f t="shared" si="64"/>
        <v>283880957099.41998</v>
      </c>
      <c r="AL155" s="78">
        <f t="shared" si="64"/>
        <v>0</v>
      </c>
      <c r="AM155" s="78">
        <f t="shared" si="64"/>
        <v>0</v>
      </c>
      <c r="AN155" s="78">
        <f t="shared" si="64"/>
        <v>0</v>
      </c>
      <c r="AO155" s="78">
        <f t="shared" si="64"/>
        <v>12000000000</v>
      </c>
      <c r="AP155" s="78">
        <f t="shared" si="64"/>
        <v>0</v>
      </c>
      <c r="AQ155" s="78">
        <f t="shared" si="64"/>
        <v>23391057069</v>
      </c>
      <c r="AR155" s="78">
        <f t="shared" si="64"/>
        <v>0</v>
      </c>
      <c r="AS155" s="78">
        <f t="shared" si="64"/>
        <v>18010118271</v>
      </c>
      <c r="AT155" s="78">
        <f t="shared" si="64"/>
        <v>5380938798</v>
      </c>
      <c r="AU155" s="78">
        <f t="shared" si="64"/>
        <v>0</v>
      </c>
      <c r="AV155" s="78">
        <f t="shared" si="64"/>
        <v>-272489900030.4198</v>
      </c>
      <c r="AW155" s="78">
        <f t="shared" si="64"/>
        <v>272489900030.41998</v>
      </c>
      <c r="AX155" s="79">
        <f t="shared" si="64"/>
        <v>2.25067138671875E-4</v>
      </c>
      <c r="AY155" s="80">
        <f t="shared" si="64"/>
        <v>6</v>
      </c>
      <c r="AZ155" s="81">
        <f t="shared" si="64"/>
        <v>4</v>
      </c>
      <c r="BA155" s="64"/>
      <c r="BB155" s="64"/>
      <c r="BC155" s="64"/>
      <c r="BD155" s="64"/>
      <c r="BE155" s="64"/>
      <c r="BF155" s="64"/>
      <c r="BJ155" s="64"/>
    </row>
    <row r="156" spans="1:62" s="74" customFormat="1" ht="15" customHeight="1" x14ac:dyDescent="0.25">
      <c r="A156" s="75" t="s">
        <v>151</v>
      </c>
      <c r="B156" s="75" t="s">
        <v>151</v>
      </c>
      <c r="C156" s="76" t="s">
        <v>288</v>
      </c>
      <c r="D156" s="77"/>
      <c r="E156" s="77"/>
      <c r="F156" s="78">
        <f t="shared" ref="F156:AZ156" si="65">F155+F142</f>
        <v>11722416525449.34</v>
      </c>
      <c r="G156" s="78">
        <f t="shared" si="65"/>
        <v>1250780237237.02</v>
      </c>
      <c r="H156" s="78">
        <f t="shared" si="65"/>
        <v>659514667009.35999</v>
      </c>
      <c r="I156" s="78">
        <f t="shared" si="65"/>
        <v>89512764274</v>
      </c>
      <c r="J156" s="78">
        <f t="shared" si="65"/>
        <v>46297993742.740005</v>
      </c>
      <c r="K156" s="78">
        <f t="shared" si="65"/>
        <v>455454812210.91998</v>
      </c>
      <c r="L156" s="78">
        <f t="shared" si="65"/>
        <v>8636884504972.1699</v>
      </c>
      <c r="M156" s="78">
        <f t="shared" si="65"/>
        <v>520743905206</v>
      </c>
      <c r="N156" s="78">
        <f t="shared" si="65"/>
        <v>6272469004000</v>
      </c>
      <c r="O156" s="78">
        <f t="shared" si="65"/>
        <v>1843671595766.1699</v>
      </c>
      <c r="P156" s="78">
        <f t="shared" si="65"/>
        <v>1834751783240.1501</v>
      </c>
      <c r="Q156" s="78">
        <f t="shared" si="65"/>
        <v>739047000</v>
      </c>
      <c r="R156" s="78">
        <f t="shared" si="65"/>
        <v>0</v>
      </c>
      <c r="S156" s="78">
        <f t="shared" si="65"/>
        <v>221591671240.15002</v>
      </c>
      <c r="T156" s="78">
        <f t="shared" si="65"/>
        <v>798524519000</v>
      </c>
      <c r="U156" s="78">
        <f t="shared" si="65"/>
        <v>813896546000</v>
      </c>
      <c r="V156" s="78">
        <f t="shared" si="65"/>
        <v>12069452878812.27</v>
      </c>
      <c r="W156" s="78">
        <f t="shared" si="65"/>
        <v>6254148865086.6104</v>
      </c>
      <c r="X156" s="78">
        <f t="shared" si="65"/>
        <v>4458385346652.3398</v>
      </c>
      <c r="Y156" s="78">
        <f t="shared" si="65"/>
        <v>0</v>
      </c>
      <c r="Z156" s="78">
        <f t="shared" si="65"/>
        <v>739236800</v>
      </c>
      <c r="AA156" s="78">
        <f t="shared" si="65"/>
        <v>317387131000</v>
      </c>
      <c r="AB156" s="78">
        <f t="shared" si="65"/>
        <v>4480000000</v>
      </c>
      <c r="AC156" s="78">
        <f t="shared" si="65"/>
        <v>242231307658</v>
      </c>
      <c r="AD156" s="78">
        <f t="shared" si="65"/>
        <v>1209058884603.03</v>
      </c>
      <c r="AE156" s="78">
        <f t="shared" si="65"/>
        <v>21866958373.239998</v>
      </c>
      <c r="AF156" s="78">
        <f t="shared" si="65"/>
        <v>5815304013725.6602</v>
      </c>
      <c r="AG156" s="78">
        <f t="shared" si="65"/>
        <v>559938235621</v>
      </c>
      <c r="AH156" s="78">
        <f t="shared" si="65"/>
        <v>2398983176897.7798</v>
      </c>
      <c r="AI156" s="78">
        <f t="shared" si="65"/>
        <v>2856382601206.8799</v>
      </c>
      <c r="AJ156" s="78">
        <f t="shared" si="65"/>
        <v>388220802481.53998</v>
      </c>
      <c r="AK156" s="78">
        <f t="shared" si="65"/>
        <v>376220802481.53998</v>
      </c>
      <c r="AL156" s="78">
        <f t="shared" si="65"/>
        <v>0</v>
      </c>
      <c r="AM156" s="78">
        <f t="shared" si="65"/>
        <v>0</v>
      </c>
      <c r="AN156" s="78">
        <f t="shared" si="65"/>
        <v>0</v>
      </c>
      <c r="AO156" s="78">
        <f t="shared" si="65"/>
        <v>12000000000</v>
      </c>
      <c r="AP156" s="78">
        <f t="shared" si="65"/>
        <v>0</v>
      </c>
      <c r="AQ156" s="78">
        <f t="shared" si="65"/>
        <v>41184449118.610001</v>
      </c>
      <c r="AR156" s="78">
        <f t="shared" si="65"/>
        <v>0</v>
      </c>
      <c r="AS156" s="78">
        <f t="shared" si="65"/>
        <v>35803510320.610001</v>
      </c>
      <c r="AT156" s="78">
        <f t="shared" si="65"/>
        <v>5380938798</v>
      </c>
      <c r="AU156" s="78">
        <f t="shared" si="65"/>
        <v>0</v>
      </c>
      <c r="AV156" s="78">
        <f t="shared" si="65"/>
        <v>-347036353362.92957</v>
      </c>
      <c r="AW156" s="78">
        <f t="shared" si="65"/>
        <v>347036353362.92999</v>
      </c>
      <c r="AX156" s="79">
        <f t="shared" si="65"/>
        <v>4.53948974609375E-4</v>
      </c>
      <c r="AY156" s="80">
        <f t="shared" si="65"/>
        <v>6</v>
      </c>
      <c r="AZ156" s="81">
        <f t="shared" si="65"/>
        <v>5</v>
      </c>
      <c r="BA156" s="64"/>
      <c r="BB156" s="64"/>
      <c r="BC156" s="64"/>
      <c r="BD156" s="64"/>
      <c r="BE156" s="64"/>
      <c r="BF156" s="64"/>
      <c r="BJ156" s="64"/>
    </row>
    <row r="157" spans="1:62" ht="15" customHeight="1" x14ac:dyDescent="0.25">
      <c r="A157" s="42" t="s">
        <v>289</v>
      </c>
      <c r="B157" s="42" t="s">
        <v>289</v>
      </c>
      <c r="C157" s="43" t="s">
        <v>290</v>
      </c>
      <c r="D157" s="44" t="s">
        <v>291</v>
      </c>
      <c r="E157" s="45">
        <v>42397</v>
      </c>
      <c r="F157" s="82">
        <f t="shared" si="29"/>
        <v>7036774156635.2695</v>
      </c>
      <c r="G157" s="47">
        <f t="shared" si="30"/>
        <v>2733329640400.5</v>
      </c>
      <c r="H157" s="47">
        <v>2512149699684</v>
      </c>
      <c r="I157" s="47">
        <v>15782584000</v>
      </c>
      <c r="J157" s="47">
        <v>86416656716.5</v>
      </c>
      <c r="K157" s="47">
        <v>118980700000</v>
      </c>
      <c r="L157" s="47">
        <f t="shared" si="31"/>
        <v>2713196347000</v>
      </c>
      <c r="M157" s="47">
        <v>1483326786000</v>
      </c>
      <c r="N157" s="47">
        <v>1071421391000</v>
      </c>
      <c r="O157" s="47">
        <v>158448170000</v>
      </c>
      <c r="P157" s="47">
        <f t="shared" si="32"/>
        <v>1590248169234.77</v>
      </c>
      <c r="Q157" s="47">
        <v>10303216000</v>
      </c>
      <c r="R157" s="47">
        <v>0</v>
      </c>
      <c r="S157" s="47">
        <v>0</v>
      </c>
      <c r="T157" s="47">
        <v>1579944953234.77</v>
      </c>
      <c r="U157" s="47">
        <v>0</v>
      </c>
      <c r="V157" s="47">
        <f t="shared" si="33"/>
        <v>5763643387936.79</v>
      </c>
      <c r="W157" s="47">
        <f t="shared" si="34"/>
        <v>3534278039896.4199</v>
      </c>
      <c r="X157" s="47">
        <v>443160626286.58002</v>
      </c>
      <c r="Y157" s="47">
        <v>0</v>
      </c>
      <c r="Z157" s="47">
        <v>0</v>
      </c>
      <c r="AA157" s="47">
        <v>2091384378798</v>
      </c>
      <c r="AB157" s="47">
        <v>600000000</v>
      </c>
      <c r="AC157" s="47">
        <v>181505921000</v>
      </c>
      <c r="AD157" s="47">
        <v>812627113811.83997</v>
      </c>
      <c r="AE157" s="47">
        <v>5000000000</v>
      </c>
      <c r="AF157" s="47">
        <f t="shared" si="35"/>
        <v>2229365348040.3701</v>
      </c>
      <c r="AG157" s="47">
        <v>5947638498</v>
      </c>
      <c r="AH157" s="47">
        <v>981543244532.91003</v>
      </c>
      <c r="AI157" s="47">
        <v>1241874465009.46</v>
      </c>
      <c r="AJ157" s="47">
        <f t="shared" si="36"/>
        <v>150000000000</v>
      </c>
      <c r="AK157" s="47">
        <v>25000000000</v>
      </c>
      <c r="AL157" s="47">
        <v>0</v>
      </c>
      <c r="AM157" s="47">
        <v>0</v>
      </c>
      <c r="AN157" s="47">
        <v>0</v>
      </c>
      <c r="AO157" s="47">
        <v>0</v>
      </c>
      <c r="AP157" s="47">
        <v>125000000000</v>
      </c>
      <c r="AQ157" s="47">
        <f t="shared" si="37"/>
        <v>1423130768698.48</v>
      </c>
      <c r="AR157" s="47">
        <v>0</v>
      </c>
      <c r="AS157" s="47">
        <v>125000000000</v>
      </c>
      <c r="AT157" s="47">
        <v>1298130768698.48</v>
      </c>
      <c r="AU157" s="47">
        <v>0</v>
      </c>
      <c r="AV157" s="48">
        <f t="shared" si="38"/>
        <v>1273130768698.4795</v>
      </c>
      <c r="AW157" s="48">
        <f t="shared" si="45"/>
        <v>-1273130768698.48</v>
      </c>
      <c r="AX157" s="49">
        <f t="shared" si="56"/>
        <v>0</v>
      </c>
      <c r="AY157" s="50"/>
      <c r="AZ157" s="51">
        <v>1</v>
      </c>
      <c r="BA157" s="6" t="s">
        <v>95</v>
      </c>
      <c r="BB157" s="52">
        <v>1</v>
      </c>
      <c r="BC157" s="6"/>
      <c r="BD157" s="6"/>
      <c r="BG157" s="5" t="s">
        <v>96</v>
      </c>
      <c r="BH157" s="5" t="s">
        <v>97</v>
      </c>
      <c r="BJ157" s="6">
        <v>1</v>
      </c>
    </row>
    <row r="158" spans="1:62" ht="15" customHeight="1" x14ac:dyDescent="0.25">
      <c r="A158" s="67">
        <f>A152+1</f>
        <v>116</v>
      </c>
      <c r="B158" s="67">
        <v>1</v>
      </c>
      <c r="C158" s="54" t="s">
        <v>292</v>
      </c>
      <c r="D158" s="55" t="s">
        <v>104</v>
      </c>
      <c r="E158" s="56">
        <v>42366</v>
      </c>
      <c r="F158" s="57">
        <f t="shared" si="29"/>
        <v>1904511507574</v>
      </c>
      <c r="G158" s="58">
        <f t="shared" si="30"/>
        <v>94171398677</v>
      </c>
      <c r="H158" s="58">
        <v>41594681831</v>
      </c>
      <c r="I158" s="58">
        <v>9786267760</v>
      </c>
      <c r="J158" s="58">
        <v>2000000000</v>
      </c>
      <c r="K158" s="58">
        <v>40790449086</v>
      </c>
      <c r="L158" s="58">
        <f t="shared" si="31"/>
        <v>1404735892000</v>
      </c>
      <c r="M158" s="58">
        <v>277107146000</v>
      </c>
      <c r="N158" s="58">
        <v>930550856000</v>
      </c>
      <c r="O158" s="58">
        <v>197077890000</v>
      </c>
      <c r="P158" s="58">
        <f t="shared" si="32"/>
        <v>405604216897</v>
      </c>
      <c r="Q158" s="58">
        <v>0</v>
      </c>
      <c r="R158" s="58">
        <v>0</v>
      </c>
      <c r="S158" s="58">
        <v>56677590897</v>
      </c>
      <c r="T158" s="58">
        <v>344136626000</v>
      </c>
      <c r="U158" s="58">
        <v>4790000000</v>
      </c>
      <c r="V158" s="58">
        <f t="shared" si="33"/>
        <v>1872738483191</v>
      </c>
      <c r="W158" s="58">
        <f t="shared" si="34"/>
        <v>923461046000</v>
      </c>
      <c r="X158" s="58">
        <v>672749321000</v>
      </c>
      <c r="Y158" s="58">
        <v>0</v>
      </c>
      <c r="Z158" s="58">
        <v>0</v>
      </c>
      <c r="AA158" s="58">
        <v>18334700000</v>
      </c>
      <c r="AB158" s="58">
        <v>3870000000</v>
      </c>
      <c r="AC158" s="58">
        <v>0</v>
      </c>
      <c r="AD158" s="58">
        <v>227507025000</v>
      </c>
      <c r="AE158" s="58">
        <v>1000000000</v>
      </c>
      <c r="AF158" s="58">
        <f t="shared" si="35"/>
        <v>949277437191</v>
      </c>
      <c r="AG158" s="58">
        <v>51788218500</v>
      </c>
      <c r="AH158" s="58">
        <v>534758452653</v>
      </c>
      <c r="AI158" s="58">
        <v>362730766038</v>
      </c>
      <c r="AJ158" s="58">
        <f t="shared" si="36"/>
        <v>56880491729</v>
      </c>
      <c r="AK158" s="58">
        <v>56880491729</v>
      </c>
      <c r="AL158" s="58">
        <v>0</v>
      </c>
      <c r="AM158" s="58">
        <v>0</v>
      </c>
      <c r="AN158" s="58">
        <v>0</v>
      </c>
      <c r="AO158" s="58">
        <v>0</v>
      </c>
      <c r="AP158" s="58">
        <v>0</v>
      </c>
      <c r="AQ158" s="58">
        <f t="shared" si="37"/>
        <v>88653516112</v>
      </c>
      <c r="AR158" s="58">
        <v>0</v>
      </c>
      <c r="AS158" s="58">
        <v>5000000000</v>
      </c>
      <c r="AT158" s="58">
        <v>83653516112</v>
      </c>
      <c r="AU158" s="58">
        <v>0</v>
      </c>
      <c r="AV158" s="59">
        <f t="shared" si="38"/>
        <v>31773024383</v>
      </c>
      <c r="AW158" s="59">
        <f t="shared" si="45"/>
        <v>-31773024383</v>
      </c>
      <c r="AX158" s="60">
        <f t="shared" si="56"/>
        <v>0</v>
      </c>
      <c r="AY158" s="61">
        <v>1</v>
      </c>
      <c r="AZ158" s="62"/>
      <c r="BA158" s="63">
        <v>1</v>
      </c>
      <c r="BB158" s="6"/>
      <c r="BC158" s="6"/>
      <c r="BD158" s="6"/>
      <c r="BG158" s="5" t="s">
        <v>163</v>
      </c>
      <c r="BH158" s="5" t="s">
        <v>114</v>
      </c>
    </row>
    <row r="159" spans="1:62" ht="15" customHeight="1" x14ac:dyDescent="0.25">
      <c r="A159" s="53">
        <f t="shared" ref="A159:B174" si="66">A158+1</f>
        <v>117</v>
      </c>
      <c r="B159" s="53">
        <f t="shared" si="66"/>
        <v>2</v>
      </c>
      <c r="C159" s="68" t="s">
        <v>293</v>
      </c>
      <c r="D159" s="55" t="s">
        <v>94</v>
      </c>
      <c r="E159" s="56">
        <v>42395</v>
      </c>
      <c r="F159" s="57">
        <f t="shared" si="29"/>
        <v>863276373430</v>
      </c>
      <c r="G159" s="58">
        <f t="shared" si="30"/>
        <v>31470586630</v>
      </c>
      <c r="H159" s="58">
        <v>10752091630</v>
      </c>
      <c r="I159" s="58">
        <v>3803495000</v>
      </c>
      <c r="J159" s="58">
        <v>6000000000</v>
      </c>
      <c r="K159" s="58">
        <v>10915000000</v>
      </c>
      <c r="L159" s="58">
        <f t="shared" si="31"/>
        <v>662510667000</v>
      </c>
      <c r="M159" s="58">
        <v>119269089000</v>
      </c>
      <c r="N159" s="58">
        <v>416952841000</v>
      </c>
      <c r="O159" s="58">
        <f>184253798000-54918561000-3046500000</f>
        <v>126288737000</v>
      </c>
      <c r="P159" s="58">
        <f t="shared" si="32"/>
        <v>169295119800</v>
      </c>
      <c r="Q159" s="58">
        <v>0</v>
      </c>
      <c r="R159" s="58">
        <v>0</v>
      </c>
      <c r="S159" s="58">
        <v>11400292800</v>
      </c>
      <c r="T159" s="58">
        <v>59374741000</v>
      </c>
      <c r="U159" s="58">
        <v>98520086000</v>
      </c>
      <c r="V159" s="58">
        <f t="shared" si="33"/>
        <v>849769120569.80005</v>
      </c>
      <c r="W159" s="58">
        <f t="shared" si="34"/>
        <v>415305221464.79999</v>
      </c>
      <c r="X159" s="58">
        <v>273516355601.79999</v>
      </c>
      <c r="Y159" s="58">
        <v>0</v>
      </c>
      <c r="Z159" s="58">
        <v>300000000</v>
      </c>
      <c r="AA159" s="58">
        <v>6000000000</v>
      </c>
      <c r="AB159" s="58">
        <v>0</v>
      </c>
      <c r="AC159" s="58">
        <v>1459558663</v>
      </c>
      <c r="AD159" s="58">
        <v>124029307200</v>
      </c>
      <c r="AE159" s="58">
        <v>10000000000</v>
      </c>
      <c r="AF159" s="58">
        <f t="shared" si="35"/>
        <v>434463899105</v>
      </c>
      <c r="AG159" s="58">
        <v>17549780200</v>
      </c>
      <c r="AH159" s="58">
        <v>197265852133</v>
      </c>
      <c r="AI159" s="58">
        <v>219648266772</v>
      </c>
      <c r="AJ159" s="58">
        <f t="shared" si="36"/>
        <v>35248310687.800003</v>
      </c>
      <c r="AK159" s="58">
        <v>0</v>
      </c>
      <c r="AL159" s="58">
        <v>0</v>
      </c>
      <c r="AM159" s="58">
        <v>0</v>
      </c>
      <c r="AN159" s="58">
        <v>0</v>
      </c>
      <c r="AO159" s="58">
        <v>0</v>
      </c>
      <c r="AP159" s="58">
        <v>35248310687.800003</v>
      </c>
      <c r="AQ159" s="58">
        <f t="shared" si="37"/>
        <v>48755563548</v>
      </c>
      <c r="AR159" s="58">
        <v>0</v>
      </c>
      <c r="AS159" s="58">
        <v>0</v>
      </c>
      <c r="AT159" s="58">
        <v>48755563548</v>
      </c>
      <c r="AU159" s="58">
        <v>0</v>
      </c>
      <c r="AV159" s="59">
        <f t="shared" si="38"/>
        <v>13507252860.199951</v>
      </c>
      <c r="AW159" s="59">
        <f t="shared" si="45"/>
        <v>-13507252860.199997</v>
      </c>
      <c r="AX159" s="60">
        <f t="shared" si="56"/>
        <v>-4.57763671875E-5</v>
      </c>
      <c r="AY159" s="61"/>
      <c r="AZ159" s="62">
        <v>1</v>
      </c>
      <c r="BA159" s="52">
        <v>1</v>
      </c>
      <c r="BB159" s="6"/>
      <c r="BC159" s="6"/>
      <c r="BD159" s="6"/>
      <c r="BG159" s="5" t="s">
        <v>96</v>
      </c>
      <c r="BH159" s="5" t="s">
        <v>109</v>
      </c>
      <c r="BJ159" s="6">
        <v>1</v>
      </c>
    </row>
    <row r="160" spans="1:62" s="74" customFormat="1" ht="15" customHeight="1" x14ac:dyDescent="0.25">
      <c r="A160" s="67">
        <f t="shared" si="66"/>
        <v>118</v>
      </c>
      <c r="B160" s="67">
        <f t="shared" si="66"/>
        <v>3</v>
      </c>
      <c r="C160" s="68" t="s">
        <v>294</v>
      </c>
      <c r="D160" s="84" t="s">
        <v>111</v>
      </c>
      <c r="E160" s="65">
        <v>42342</v>
      </c>
      <c r="F160" s="69">
        <f t="shared" si="29"/>
        <v>1822658681719</v>
      </c>
      <c r="G160" s="70">
        <f t="shared" si="30"/>
        <v>97227194403</v>
      </c>
      <c r="H160" s="70">
        <v>34141273403</v>
      </c>
      <c r="I160" s="70">
        <v>5521481000</v>
      </c>
      <c r="J160" s="70">
        <v>5500000000</v>
      </c>
      <c r="K160" s="70">
        <v>52064440000</v>
      </c>
      <c r="L160" s="70">
        <f t="shared" si="31"/>
        <v>1295446594316</v>
      </c>
      <c r="M160" s="70">
        <v>484673441316</v>
      </c>
      <c r="N160" s="70">
        <v>703887513000</v>
      </c>
      <c r="O160" s="70">
        <v>106885640000</v>
      </c>
      <c r="P160" s="70">
        <f t="shared" si="32"/>
        <v>429984893000</v>
      </c>
      <c r="Q160" s="70">
        <v>0</v>
      </c>
      <c r="R160" s="70">
        <v>0</v>
      </c>
      <c r="S160" s="70">
        <v>16000624000</v>
      </c>
      <c r="T160" s="70">
        <v>194762437000</v>
      </c>
      <c r="U160" s="70">
        <v>219221832000</v>
      </c>
      <c r="V160" s="70">
        <f t="shared" si="33"/>
        <v>1872098737446</v>
      </c>
      <c r="W160" s="70">
        <f t="shared" si="34"/>
        <v>1043360155179</v>
      </c>
      <c r="X160" s="70">
        <v>762723031080</v>
      </c>
      <c r="Y160" s="70">
        <v>0</v>
      </c>
      <c r="Z160" s="70">
        <v>0</v>
      </c>
      <c r="AA160" s="70">
        <v>12757000000</v>
      </c>
      <c r="AB160" s="70">
        <v>1000000000</v>
      </c>
      <c r="AC160" s="70">
        <v>4014127341</v>
      </c>
      <c r="AD160" s="70">
        <v>261615996758</v>
      </c>
      <c r="AE160" s="70">
        <v>1250000000</v>
      </c>
      <c r="AF160" s="70">
        <f t="shared" si="35"/>
        <v>828738582267</v>
      </c>
      <c r="AG160" s="70">
        <v>13867825600</v>
      </c>
      <c r="AH160" s="70">
        <v>391145542333</v>
      </c>
      <c r="AI160" s="70">
        <v>423725214334</v>
      </c>
      <c r="AJ160" s="70">
        <f t="shared" si="36"/>
        <v>160676770116</v>
      </c>
      <c r="AK160" s="70">
        <v>128810724217.73</v>
      </c>
      <c r="AL160" s="70">
        <v>0</v>
      </c>
      <c r="AM160" s="70">
        <v>0</v>
      </c>
      <c r="AN160" s="70">
        <v>0</v>
      </c>
      <c r="AO160" s="70">
        <v>0</v>
      </c>
      <c r="AP160" s="70">
        <v>31866045898.27</v>
      </c>
      <c r="AQ160" s="70">
        <f t="shared" si="37"/>
        <v>5000000000</v>
      </c>
      <c r="AR160" s="70">
        <v>0</v>
      </c>
      <c r="AS160" s="70">
        <v>5000000000</v>
      </c>
      <c r="AT160" s="70">
        <v>0</v>
      </c>
      <c r="AU160" s="70">
        <v>0</v>
      </c>
      <c r="AV160" s="71">
        <f t="shared" si="38"/>
        <v>-49440055727</v>
      </c>
      <c r="AW160" s="71">
        <f t="shared" si="45"/>
        <v>155676770116</v>
      </c>
      <c r="AX160" s="60">
        <f t="shared" si="56"/>
        <v>106236714389</v>
      </c>
      <c r="AY160" s="72">
        <v>1</v>
      </c>
      <c r="AZ160" s="73"/>
      <c r="BA160" s="52">
        <v>1</v>
      </c>
      <c r="BB160" s="64"/>
      <c r="BC160" s="64"/>
      <c r="BD160" s="64"/>
      <c r="BE160" s="52">
        <v>1</v>
      </c>
      <c r="BF160" s="64" t="s">
        <v>114</v>
      </c>
      <c r="BG160" s="74" t="s">
        <v>115</v>
      </c>
      <c r="BH160" s="74" t="s">
        <v>295</v>
      </c>
      <c r="BJ160" s="64">
        <v>1</v>
      </c>
    </row>
    <row r="161" spans="1:62" ht="15" customHeight="1" x14ac:dyDescent="0.25">
      <c r="A161" s="53">
        <f t="shared" si="66"/>
        <v>119</v>
      </c>
      <c r="B161" s="53">
        <f t="shared" si="66"/>
        <v>4</v>
      </c>
      <c r="C161" s="54" t="s">
        <v>296</v>
      </c>
      <c r="D161" s="55" t="s">
        <v>99</v>
      </c>
      <c r="E161" s="56">
        <v>42367</v>
      </c>
      <c r="F161" s="57">
        <f t="shared" si="29"/>
        <v>2362489349027.0801</v>
      </c>
      <c r="G161" s="58">
        <f t="shared" si="30"/>
        <v>167904592327.08002</v>
      </c>
      <c r="H161" s="58">
        <v>50259668945</v>
      </c>
      <c r="I161" s="58">
        <v>11606583872</v>
      </c>
      <c r="J161" s="58">
        <v>5325463220</v>
      </c>
      <c r="K161" s="58">
        <v>100712876290.08</v>
      </c>
      <c r="L161" s="58">
        <f t="shared" si="31"/>
        <v>1842534668000</v>
      </c>
      <c r="M161" s="58">
        <v>1063755122000</v>
      </c>
      <c r="N161" s="58">
        <v>673162366000</v>
      </c>
      <c r="O161" s="58">
        <v>105617180000</v>
      </c>
      <c r="P161" s="58">
        <f t="shared" si="32"/>
        <v>352050088700</v>
      </c>
      <c r="Q161" s="58">
        <v>1250000000</v>
      </c>
      <c r="R161" s="58">
        <v>0</v>
      </c>
      <c r="S161" s="58">
        <v>22175463700</v>
      </c>
      <c r="T161" s="58">
        <v>170503750000</v>
      </c>
      <c r="U161" s="58">
        <v>158120875000</v>
      </c>
      <c r="V161" s="58">
        <f t="shared" si="33"/>
        <v>2466043813227.8599</v>
      </c>
      <c r="W161" s="58">
        <f t="shared" si="34"/>
        <v>1117828887116.8599</v>
      </c>
      <c r="X161" s="58">
        <v>743468847877.85999</v>
      </c>
      <c r="Y161" s="58">
        <v>5500000000</v>
      </c>
      <c r="Z161" s="58">
        <v>4504537500</v>
      </c>
      <c r="AA161" s="58">
        <v>37032011000</v>
      </c>
      <c r="AB161" s="58">
        <v>0</v>
      </c>
      <c r="AC161" s="58">
        <v>0</v>
      </c>
      <c r="AD161" s="58">
        <v>317323490739</v>
      </c>
      <c r="AE161" s="58">
        <v>10000000000</v>
      </c>
      <c r="AF161" s="58">
        <f t="shared" si="35"/>
        <v>1348214926111</v>
      </c>
      <c r="AG161" s="58">
        <v>13869198500</v>
      </c>
      <c r="AH161" s="58">
        <v>634657443581</v>
      </c>
      <c r="AI161" s="58">
        <v>699688284030</v>
      </c>
      <c r="AJ161" s="58">
        <f t="shared" si="36"/>
        <v>179794464200.78</v>
      </c>
      <c r="AK161" s="58">
        <v>123195567270</v>
      </c>
      <c r="AL161" s="58">
        <v>0</v>
      </c>
      <c r="AM161" s="58">
        <v>0</v>
      </c>
      <c r="AN161" s="58">
        <v>0</v>
      </c>
      <c r="AO161" s="58">
        <v>0</v>
      </c>
      <c r="AP161" s="58">
        <v>56598896930.779999</v>
      </c>
      <c r="AQ161" s="58">
        <f t="shared" si="37"/>
        <v>76240000000</v>
      </c>
      <c r="AR161" s="58">
        <v>20740000000</v>
      </c>
      <c r="AS161" s="58">
        <v>35500000000</v>
      </c>
      <c r="AT161" s="58">
        <v>20000000000</v>
      </c>
      <c r="AU161" s="58">
        <v>0</v>
      </c>
      <c r="AV161" s="59">
        <f t="shared" si="38"/>
        <v>-103554464200.77979</v>
      </c>
      <c r="AW161" s="59">
        <f t="shared" si="45"/>
        <v>103554464200.78</v>
      </c>
      <c r="AX161" s="60">
        <f t="shared" si="56"/>
        <v>2.13623046875E-4</v>
      </c>
      <c r="AY161" s="61">
        <v>1</v>
      </c>
      <c r="AZ161" s="62"/>
      <c r="BA161" s="52">
        <v>1</v>
      </c>
      <c r="BB161" s="6"/>
      <c r="BC161" s="6"/>
      <c r="BD161" s="6"/>
      <c r="BG161" s="5" t="s">
        <v>96</v>
      </c>
      <c r="BH161" s="5" t="s">
        <v>130</v>
      </c>
      <c r="BJ161" s="6">
        <v>1</v>
      </c>
    </row>
    <row r="162" spans="1:62" ht="15" customHeight="1" x14ac:dyDescent="0.25">
      <c r="A162" s="53">
        <f t="shared" si="66"/>
        <v>120</v>
      </c>
      <c r="B162" s="53">
        <f t="shared" si="66"/>
        <v>5</v>
      </c>
      <c r="C162" s="54" t="s">
        <v>297</v>
      </c>
      <c r="D162" s="55" t="s">
        <v>94</v>
      </c>
      <c r="E162" s="56">
        <v>42375</v>
      </c>
      <c r="F162" s="57">
        <f t="shared" si="29"/>
        <v>2984911546643.5698</v>
      </c>
      <c r="G162" s="58">
        <f t="shared" si="30"/>
        <v>229005395648.60001</v>
      </c>
      <c r="H162" s="58">
        <v>77868582242</v>
      </c>
      <c r="I162" s="58">
        <v>9190267350</v>
      </c>
      <c r="J162" s="58">
        <v>12225000000</v>
      </c>
      <c r="K162" s="58">
        <v>129721546056.60001</v>
      </c>
      <c r="L162" s="58">
        <f t="shared" si="31"/>
        <v>2592720550394.9697</v>
      </c>
      <c r="M162" s="58">
        <v>2015010572114.97</v>
      </c>
      <c r="N162" s="58">
        <v>324837504000</v>
      </c>
      <c r="O162" s="58">
        <v>252872474280</v>
      </c>
      <c r="P162" s="58">
        <f t="shared" si="32"/>
        <v>163185600600</v>
      </c>
      <c r="Q162" s="58">
        <v>0</v>
      </c>
      <c r="R162" s="58">
        <v>0</v>
      </c>
      <c r="S162" s="58">
        <v>20130439600</v>
      </c>
      <c r="T162" s="58">
        <v>0</v>
      </c>
      <c r="U162" s="58">
        <v>143055161000</v>
      </c>
      <c r="V162" s="58">
        <f t="shared" si="33"/>
        <v>3023592977219.21</v>
      </c>
      <c r="W162" s="58">
        <f t="shared" si="34"/>
        <v>1489924235359.21</v>
      </c>
      <c r="X162" s="58">
        <v>1057657706981.4399</v>
      </c>
      <c r="Y162" s="58">
        <v>0</v>
      </c>
      <c r="Z162" s="58">
        <v>17121942000</v>
      </c>
      <c r="AA162" s="58">
        <v>53632000000</v>
      </c>
      <c r="AB162" s="58">
        <v>560000000</v>
      </c>
      <c r="AC162" s="58">
        <v>0</v>
      </c>
      <c r="AD162" s="58">
        <v>358739834044</v>
      </c>
      <c r="AE162" s="58">
        <v>2212752333.77</v>
      </c>
      <c r="AF162" s="58">
        <f t="shared" si="35"/>
        <v>1533668741860</v>
      </c>
      <c r="AG162" s="58">
        <v>83826403594</v>
      </c>
      <c r="AH162" s="58">
        <v>719310151357</v>
      </c>
      <c r="AI162" s="58">
        <v>730532186909</v>
      </c>
      <c r="AJ162" s="58">
        <f t="shared" si="36"/>
        <v>54856430575.639999</v>
      </c>
      <c r="AK162" s="58">
        <v>0</v>
      </c>
      <c r="AL162" s="58">
        <v>0</v>
      </c>
      <c r="AM162" s="58">
        <v>0</v>
      </c>
      <c r="AN162" s="58">
        <v>0</v>
      </c>
      <c r="AO162" s="58">
        <v>1251000</v>
      </c>
      <c r="AP162" s="58">
        <v>54855179575.639999</v>
      </c>
      <c r="AQ162" s="58">
        <f t="shared" si="37"/>
        <v>16175000000</v>
      </c>
      <c r="AR162" s="58">
        <v>0</v>
      </c>
      <c r="AS162" s="58">
        <v>16175000000</v>
      </c>
      <c r="AT162" s="58">
        <v>0</v>
      </c>
      <c r="AU162" s="58">
        <v>0</v>
      </c>
      <c r="AV162" s="59">
        <f t="shared" si="38"/>
        <v>-38681430575.640137</v>
      </c>
      <c r="AW162" s="59">
        <f t="shared" si="45"/>
        <v>38681430575.639999</v>
      </c>
      <c r="AX162" s="60">
        <f t="shared" si="56"/>
        <v>-1.373291015625E-4</v>
      </c>
      <c r="AY162" s="61"/>
      <c r="AZ162" s="62">
        <v>1</v>
      </c>
      <c r="BA162" s="63">
        <v>1</v>
      </c>
      <c r="BB162" s="6"/>
      <c r="BC162" s="6"/>
      <c r="BD162" s="6"/>
      <c r="BG162" s="5" t="s">
        <v>163</v>
      </c>
      <c r="BH162" s="5" t="s">
        <v>114</v>
      </c>
    </row>
    <row r="163" spans="1:62" ht="15" customHeight="1" x14ac:dyDescent="0.25">
      <c r="A163" s="53">
        <f t="shared" si="66"/>
        <v>121</v>
      </c>
      <c r="B163" s="53">
        <f t="shared" si="66"/>
        <v>6</v>
      </c>
      <c r="C163" s="54" t="s">
        <v>298</v>
      </c>
      <c r="D163" s="55" t="s">
        <v>121</v>
      </c>
      <c r="E163" s="56">
        <v>42369</v>
      </c>
      <c r="F163" s="57">
        <f t="shared" si="29"/>
        <v>1692102067681</v>
      </c>
      <c r="G163" s="58">
        <f t="shared" si="30"/>
        <v>105070860821</v>
      </c>
      <c r="H163" s="58">
        <v>39030601765</v>
      </c>
      <c r="I163" s="58">
        <v>3344359562</v>
      </c>
      <c r="J163" s="58">
        <v>5000000000</v>
      </c>
      <c r="K163" s="58">
        <v>57695899494</v>
      </c>
      <c r="L163" s="58">
        <f t="shared" si="31"/>
        <v>1428367104000</v>
      </c>
      <c r="M163" s="58">
        <v>411547571000</v>
      </c>
      <c r="N163" s="58">
        <v>641789648000</v>
      </c>
      <c r="O163" s="58">
        <v>375029885000</v>
      </c>
      <c r="P163" s="58">
        <f t="shared" si="32"/>
        <v>158664102860</v>
      </c>
      <c r="Q163" s="58">
        <v>2650000000</v>
      </c>
      <c r="R163" s="58">
        <v>0</v>
      </c>
      <c r="S163" s="58">
        <v>35888779560</v>
      </c>
      <c r="T163" s="58">
        <v>0</v>
      </c>
      <c r="U163" s="58">
        <v>120125323300</v>
      </c>
      <c r="V163" s="58">
        <f t="shared" si="33"/>
        <v>1745144604363</v>
      </c>
      <c r="W163" s="58">
        <f t="shared" si="34"/>
        <v>840727730325</v>
      </c>
      <c r="X163" s="58">
        <v>679910305025</v>
      </c>
      <c r="Y163" s="58">
        <v>0</v>
      </c>
      <c r="Z163" s="58">
        <v>0</v>
      </c>
      <c r="AA163" s="58">
        <v>11013502000</v>
      </c>
      <c r="AB163" s="58">
        <v>0</v>
      </c>
      <c r="AC163" s="58">
        <v>500000000</v>
      </c>
      <c r="AD163" s="58">
        <v>148303923300</v>
      </c>
      <c r="AE163" s="58">
        <v>1000000000</v>
      </c>
      <c r="AF163" s="58">
        <f t="shared" si="35"/>
        <v>904416874038</v>
      </c>
      <c r="AG163" s="58">
        <v>32523144000</v>
      </c>
      <c r="AH163" s="58">
        <v>370081856168</v>
      </c>
      <c r="AI163" s="58">
        <v>501811873870</v>
      </c>
      <c r="AJ163" s="58">
        <f t="shared" si="36"/>
        <v>68233473377</v>
      </c>
      <c r="AK163" s="58">
        <v>39539550757</v>
      </c>
      <c r="AL163" s="58">
        <v>0</v>
      </c>
      <c r="AM163" s="58">
        <v>0</v>
      </c>
      <c r="AN163" s="58">
        <v>0</v>
      </c>
      <c r="AO163" s="58">
        <v>0</v>
      </c>
      <c r="AP163" s="58">
        <v>28693922620</v>
      </c>
      <c r="AQ163" s="58">
        <f t="shared" si="37"/>
        <v>15190936695</v>
      </c>
      <c r="AR163" s="58">
        <v>0</v>
      </c>
      <c r="AS163" s="58">
        <v>0</v>
      </c>
      <c r="AT163" s="58">
        <v>15190936695</v>
      </c>
      <c r="AU163" s="58">
        <v>0</v>
      </c>
      <c r="AV163" s="59">
        <f t="shared" si="38"/>
        <v>-53042536682</v>
      </c>
      <c r="AW163" s="59">
        <f t="shared" ref="AW163:AW226" si="67">AJ163-AQ163</f>
        <v>53042536682</v>
      </c>
      <c r="AX163" s="60">
        <f t="shared" si="56"/>
        <v>0</v>
      </c>
      <c r="AY163" s="61">
        <v>1</v>
      </c>
      <c r="AZ163" s="62"/>
      <c r="BA163" s="52">
        <v>1</v>
      </c>
      <c r="BB163" s="6"/>
      <c r="BC163" s="6"/>
      <c r="BD163" s="6"/>
      <c r="BE163" s="6">
        <v>1</v>
      </c>
      <c r="BG163" s="5" t="s">
        <v>96</v>
      </c>
      <c r="BH163" s="5" t="s">
        <v>97</v>
      </c>
      <c r="BJ163" s="6">
        <v>1</v>
      </c>
    </row>
    <row r="164" spans="1:62" s="74" customFormat="1" ht="15" customHeight="1" x14ac:dyDescent="0.25">
      <c r="A164" s="67">
        <f t="shared" si="66"/>
        <v>122</v>
      </c>
      <c r="B164" s="67">
        <f t="shared" si="66"/>
        <v>7</v>
      </c>
      <c r="C164" s="68" t="s">
        <v>299</v>
      </c>
      <c r="D164" s="84" t="s">
        <v>300</v>
      </c>
      <c r="E164" s="65">
        <v>42368</v>
      </c>
      <c r="F164" s="69">
        <f t="shared" ref="F164:F239" si="68">G164+L164+P164</f>
        <v>765955016597.25</v>
      </c>
      <c r="G164" s="70">
        <f t="shared" ref="G164:G239" si="69">H164+I164+J164+K164</f>
        <v>26428531091</v>
      </c>
      <c r="H164" s="70">
        <v>8840823091</v>
      </c>
      <c r="I164" s="70">
        <v>573800000</v>
      </c>
      <c r="J164" s="70">
        <v>0</v>
      </c>
      <c r="K164" s="70">
        <v>17013908000</v>
      </c>
      <c r="L164" s="70">
        <f t="shared" ref="L164:L239" si="70">M164+N164+O164</f>
        <v>641367097506.25</v>
      </c>
      <c r="M164" s="70">
        <v>101197707506.25</v>
      </c>
      <c r="N164" s="70">
        <v>378121540000</v>
      </c>
      <c r="O164" s="70">
        <v>162047850000</v>
      </c>
      <c r="P164" s="70">
        <f t="shared" ref="P164:P239" si="71">Q164+R164+S164+T164+U164</f>
        <v>98159388000</v>
      </c>
      <c r="Q164" s="70">
        <v>0</v>
      </c>
      <c r="R164" s="70">
        <v>0</v>
      </c>
      <c r="S164" s="70">
        <v>7341200000</v>
      </c>
      <c r="T164" s="70">
        <v>19533075000</v>
      </c>
      <c r="U164" s="70">
        <v>71285113000</v>
      </c>
      <c r="V164" s="70">
        <f t="shared" ref="V164:V239" si="72">W164+AF164</f>
        <v>790483978277</v>
      </c>
      <c r="W164" s="70">
        <f t="shared" ref="W164:W239" si="73">X164+Y164+Z164+AA164+AB164+AC164+AD164+AE164</f>
        <v>228767362733</v>
      </c>
      <c r="X164" s="70">
        <v>144453470679</v>
      </c>
      <c r="Y164" s="70">
        <v>0</v>
      </c>
      <c r="Z164" s="70">
        <v>0</v>
      </c>
      <c r="AA164" s="70">
        <v>14519875262</v>
      </c>
      <c r="AB164" s="70">
        <v>109000000</v>
      </c>
      <c r="AC164" s="70">
        <v>0</v>
      </c>
      <c r="AD164" s="70">
        <v>68085016792</v>
      </c>
      <c r="AE164" s="70">
        <v>1600000000</v>
      </c>
      <c r="AF164" s="70">
        <f t="shared" ref="AF164:AF239" si="74">AG164+AH164+AI164</f>
        <v>561716615544</v>
      </c>
      <c r="AG164" s="70">
        <v>17194011301</v>
      </c>
      <c r="AH164" s="70">
        <v>212947013458</v>
      </c>
      <c r="AI164" s="70">
        <v>331575590785</v>
      </c>
      <c r="AJ164" s="70">
        <f t="shared" ref="AJ164:AJ239" si="75">AK164+AL164+AM164+AN164+AO164+AP164</f>
        <v>26128961679.75</v>
      </c>
      <c r="AK164" s="70">
        <v>26128961679.75</v>
      </c>
      <c r="AL164" s="70">
        <v>0</v>
      </c>
      <c r="AM164" s="70">
        <v>0</v>
      </c>
      <c r="AN164" s="70">
        <v>0</v>
      </c>
      <c r="AO164" s="70">
        <v>0</v>
      </c>
      <c r="AP164" s="70">
        <v>0</v>
      </c>
      <c r="AQ164" s="70">
        <f t="shared" ref="AQ164:AQ239" si="76">AR164+AS164+AT164+AU164</f>
        <v>1600000000</v>
      </c>
      <c r="AR164" s="70">
        <v>0</v>
      </c>
      <c r="AS164" s="70">
        <v>0</v>
      </c>
      <c r="AT164" s="70">
        <v>1600000000</v>
      </c>
      <c r="AU164" s="70">
        <v>0</v>
      </c>
      <c r="AV164" s="71">
        <f t="shared" ref="AV164:AV239" si="77">F164-V164</f>
        <v>-24528961679.75</v>
      </c>
      <c r="AW164" s="71">
        <f t="shared" si="67"/>
        <v>24528961679.75</v>
      </c>
      <c r="AX164" s="60">
        <f t="shared" si="56"/>
        <v>0</v>
      </c>
      <c r="AY164" s="72">
        <v>1</v>
      </c>
      <c r="AZ164" s="73"/>
      <c r="BA164" s="52">
        <v>1</v>
      </c>
      <c r="BB164" s="64"/>
      <c r="BC164" s="64"/>
      <c r="BD164" s="64"/>
      <c r="BE164" s="52">
        <v>1</v>
      </c>
      <c r="BF164" s="64" t="s">
        <v>114</v>
      </c>
      <c r="BG164" s="74" t="s">
        <v>96</v>
      </c>
      <c r="BH164" s="74" t="s">
        <v>106</v>
      </c>
      <c r="BJ164" s="64">
        <v>1</v>
      </c>
    </row>
    <row r="165" spans="1:62" s="74" customFormat="1" ht="15" customHeight="1" x14ac:dyDescent="0.25">
      <c r="A165" s="53">
        <f t="shared" si="66"/>
        <v>123</v>
      </c>
      <c r="B165" s="53">
        <f t="shared" si="66"/>
        <v>8</v>
      </c>
      <c r="C165" s="68" t="s">
        <v>301</v>
      </c>
      <c r="D165" s="55" t="s">
        <v>143</v>
      </c>
      <c r="E165" s="56">
        <v>42367</v>
      </c>
      <c r="F165" s="69">
        <f t="shared" si="68"/>
        <v>1347268985600</v>
      </c>
      <c r="G165" s="70">
        <f t="shared" si="69"/>
        <v>170505159000</v>
      </c>
      <c r="H165" s="70">
        <v>99794054000</v>
      </c>
      <c r="I165" s="70">
        <v>16073000000</v>
      </c>
      <c r="J165" s="70">
        <v>5000000000</v>
      </c>
      <c r="K165" s="70">
        <v>49638105000</v>
      </c>
      <c r="L165" s="70">
        <f t="shared" si="70"/>
        <v>887439308000</v>
      </c>
      <c r="M165" s="70">
        <v>185309505000</v>
      </c>
      <c r="N165" s="70">
        <v>623839463000</v>
      </c>
      <c r="O165" s="70">
        <v>78290340000</v>
      </c>
      <c r="P165" s="70">
        <f t="shared" si="71"/>
        <v>289324518600</v>
      </c>
      <c r="Q165" s="70">
        <v>1525000000</v>
      </c>
      <c r="R165" s="70">
        <v>0</v>
      </c>
      <c r="S165" s="70">
        <v>16125624600</v>
      </c>
      <c r="T165" s="70">
        <v>126057975000</v>
      </c>
      <c r="U165" s="70">
        <f>2695000000+142920919000</f>
        <v>145615919000</v>
      </c>
      <c r="V165" s="70">
        <f t="shared" si="72"/>
        <v>1218280615446.48</v>
      </c>
      <c r="W165" s="70">
        <f t="shared" si="73"/>
        <v>832609053726.47998</v>
      </c>
      <c r="X165" s="70">
        <v>662229310056.47998</v>
      </c>
      <c r="Y165" s="70">
        <v>0</v>
      </c>
      <c r="Z165" s="70">
        <v>0</v>
      </c>
      <c r="AA165" s="70">
        <v>7390872000</v>
      </c>
      <c r="AB165" s="70">
        <v>2254077870</v>
      </c>
      <c r="AC165" s="70">
        <v>501474800</v>
      </c>
      <c r="AD165" s="70">
        <v>157733319000</v>
      </c>
      <c r="AE165" s="70">
        <v>2500000000</v>
      </c>
      <c r="AF165" s="70">
        <f t="shared" si="74"/>
        <v>385671561720</v>
      </c>
      <c r="AG165" s="70">
        <v>15003820000</v>
      </c>
      <c r="AH165" s="70">
        <v>157827123920</v>
      </c>
      <c r="AI165" s="70">
        <v>212840617800</v>
      </c>
      <c r="AJ165" s="70">
        <f t="shared" si="75"/>
        <v>41473775125.480003</v>
      </c>
      <c r="AK165" s="70">
        <v>8533210168.4200001</v>
      </c>
      <c r="AL165" s="70">
        <v>0</v>
      </c>
      <c r="AM165" s="70">
        <v>0</v>
      </c>
      <c r="AN165" s="70">
        <v>0</v>
      </c>
      <c r="AO165" s="70">
        <v>0</v>
      </c>
      <c r="AP165" s="70">
        <v>32940564957.060001</v>
      </c>
      <c r="AQ165" s="70">
        <f t="shared" si="76"/>
        <v>170462145279</v>
      </c>
      <c r="AR165" s="70">
        <v>0</v>
      </c>
      <c r="AS165" s="70">
        <v>0</v>
      </c>
      <c r="AT165" s="70">
        <v>170462145279</v>
      </c>
      <c r="AU165" s="70">
        <v>0</v>
      </c>
      <c r="AV165" s="71">
        <f t="shared" si="77"/>
        <v>128988370153.52002</v>
      </c>
      <c r="AW165" s="71">
        <f t="shared" si="67"/>
        <v>-128988370153.51999</v>
      </c>
      <c r="AX165" s="60">
        <f t="shared" si="56"/>
        <v>0</v>
      </c>
      <c r="AY165" s="72">
        <v>1</v>
      </c>
      <c r="AZ165" s="73"/>
      <c r="BA165" s="63">
        <v>1</v>
      </c>
      <c r="BB165" s="64"/>
      <c r="BC165" s="64"/>
      <c r="BD165" s="64"/>
      <c r="BE165" s="64"/>
      <c r="BF165" s="64"/>
      <c r="BG165" s="74" t="s">
        <v>163</v>
      </c>
      <c r="BH165" s="74" t="s">
        <v>114</v>
      </c>
      <c r="BJ165" s="64"/>
    </row>
    <row r="166" spans="1:62" ht="15" customHeight="1" x14ac:dyDescent="0.25">
      <c r="A166" s="53">
        <f t="shared" si="66"/>
        <v>124</v>
      </c>
      <c r="B166" s="53">
        <f t="shared" si="66"/>
        <v>9</v>
      </c>
      <c r="C166" s="54" t="s">
        <v>302</v>
      </c>
      <c r="D166" s="55" t="s">
        <v>300</v>
      </c>
      <c r="E166" s="56">
        <v>42368</v>
      </c>
      <c r="F166" s="57">
        <f t="shared" si="68"/>
        <v>2264727430320</v>
      </c>
      <c r="G166" s="58">
        <f t="shared" si="69"/>
        <v>333257158560</v>
      </c>
      <c r="H166" s="58">
        <v>47905319988</v>
      </c>
      <c r="I166" s="58">
        <v>9148649182</v>
      </c>
      <c r="J166" s="58">
        <v>7000000000</v>
      </c>
      <c r="K166" s="58">
        <v>269203189390</v>
      </c>
      <c r="L166" s="58">
        <f t="shared" si="70"/>
        <v>1402872576160</v>
      </c>
      <c r="M166" s="58">
        <v>159385129000</v>
      </c>
      <c r="N166" s="58">
        <v>1049995034000</v>
      </c>
      <c r="O166" s="58">
        <v>193492413160</v>
      </c>
      <c r="P166" s="58">
        <f t="shared" si="71"/>
        <v>528597695600</v>
      </c>
      <c r="Q166" s="58">
        <v>0</v>
      </c>
      <c r="R166" s="58">
        <v>0</v>
      </c>
      <c r="S166" s="58">
        <v>21714780600</v>
      </c>
      <c r="T166" s="58">
        <v>255302943000</v>
      </c>
      <c r="U166" s="58">
        <v>251579972000</v>
      </c>
      <c r="V166" s="58">
        <f t="shared" si="72"/>
        <v>2375340475694</v>
      </c>
      <c r="W166" s="58">
        <f t="shared" si="73"/>
        <v>1143752379363</v>
      </c>
      <c r="X166" s="58">
        <v>829613901465</v>
      </c>
      <c r="Y166" s="58">
        <v>0</v>
      </c>
      <c r="Z166" s="58">
        <v>1345085000</v>
      </c>
      <c r="AA166" s="58">
        <v>9186490500</v>
      </c>
      <c r="AB166" s="58">
        <v>2395981500</v>
      </c>
      <c r="AC166" s="58">
        <v>79100001158</v>
      </c>
      <c r="AD166" s="58">
        <v>221360919740</v>
      </c>
      <c r="AE166" s="58">
        <v>750000000</v>
      </c>
      <c r="AF166" s="58">
        <f t="shared" si="74"/>
        <v>1231588096331</v>
      </c>
      <c r="AG166" s="58">
        <v>36784534000</v>
      </c>
      <c r="AH166" s="58">
        <v>460026992885</v>
      </c>
      <c r="AI166" s="58">
        <v>734776569446</v>
      </c>
      <c r="AJ166" s="58">
        <f t="shared" si="75"/>
        <v>116613045374</v>
      </c>
      <c r="AK166" s="58">
        <v>0</v>
      </c>
      <c r="AL166" s="58">
        <v>0</v>
      </c>
      <c r="AM166" s="58">
        <v>0</v>
      </c>
      <c r="AN166" s="58">
        <v>0</v>
      </c>
      <c r="AO166" s="58">
        <v>1855140687</v>
      </c>
      <c r="AP166" s="58">
        <v>114757904687</v>
      </c>
      <c r="AQ166" s="58">
        <f t="shared" si="76"/>
        <v>6000000000</v>
      </c>
      <c r="AR166" s="58">
        <v>0</v>
      </c>
      <c r="AS166" s="58">
        <v>6000000000</v>
      </c>
      <c r="AT166" s="58">
        <v>0</v>
      </c>
      <c r="AU166" s="58">
        <v>0</v>
      </c>
      <c r="AV166" s="59">
        <f t="shared" si="77"/>
        <v>-110613045374</v>
      </c>
      <c r="AW166" s="59">
        <f t="shared" si="67"/>
        <v>110613045374</v>
      </c>
      <c r="AX166" s="60">
        <f t="shared" si="56"/>
        <v>0</v>
      </c>
      <c r="AY166" s="61">
        <v>1</v>
      </c>
      <c r="AZ166" s="62"/>
      <c r="BA166" s="52">
        <v>1</v>
      </c>
      <c r="BB166" s="6"/>
      <c r="BC166" s="6"/>
      <c r="BD166" s="6"/>
      <c r="BE166" s="6">
        <v>1</v>
      </c>
      <c r="BG166" s="5" t="s">
        <v>96</v>
      </c>
      <c r="BH166" s="5" t="s">
        <v>109</v>
      </c>
      <c r="BJ166" s="6">
        <v>1</v>
      </c>
    </row>
    <row r="167" spans="1:62" ht="15" customHeight="1" x14ac:dyDescent="0.25">
      <c r="A167" s="53">
        <f t="shared" si="66"/>
        <v>125</v>
      </c>
      <c r="B167" s="53">
        <f t="shared" si="66"/>
        <v>10</v>
      </c>
      <c r="C167" s="54" t="s">
        <v>303</v>
      </c>
      <c r="D167" s="55" t="s">
        <v>264</v>
      </c>
      <c r="E167" s="56">
        <v>42367</v>
      </c>
      <c r="F167" s="57">
        <f t="shared" si="68"/>
        <v>1282672134889</v>
      </c>
      <c r="G167" s="58">
        <f t="shared" si="69"/>
        <v>104632393216</v>
      </c>
      <c r="H167" s="58">
        <v>20075300140</v>
      </c>
      <c r="I167" s="58">
        <v>3043007778</v>
      </c>
      <c r="J167" s="58">
        <v>3416739844</v>
      </c>
      <c r="K167" s="58">
        <v>78097345454</v>
      </c>
      <c r="L167" s="58">
        <f t="shared" si="70"/>
        <v>951509132828</v>
      </c>
      <c r="M167" s="58">
        <v>250593040828</v>
      </c>
      <c r="N167" s="58">
        <v>635551932000</v>
      </c>
      <c r="O167" s="58">
        <v>65364160000</v>
      </c>
      <c r="P167" s="58">
        <f t="shared" si="71"/>
        <v>226530608845</v>
      </c>
      <c r="Q167" s="58">
        <v>0</v>
      </c>
      <c r="R167" s="58">
        <v>0</v>
      </c>
      <c r="S167" s="58">
        <v>25500468845</v>
      </c>
      <c r="T167" s="58">
        <v>107419393000</v>
      </c>
      <c r="U167" s="58">
        <v>93610747000</v>
      </c>
      <c r="V167" s="58">
        <f t="shared" si="72"/>
        <v>1323436024215</v>
      </c>
      <c r="W167" s="58">
        <f t="shared" si="73"/>
        <v>793509914098</v>
      </c>
      <c r="X167" s="58">
        <v>604336903713</v>
      </c>
      <c r="Y167" s="58">
        <v>0</v>
      </c>
      <c r="Z167" s="58">
        <v>0</v>
      </c>
      <c r="AA167" s="58">
        <v>5801000000</v>
      </c>
      <c r="AB167" s="58">
        <v>0</v>
      </c>
      <c r="AC167" s="58">
        <v>0</v>
      </c>
      <c r="AD167" s="58">
        <v>182372010385</v>
      </c>
      <c r="AE167" s="58">
        <v>1000000000</v>
      </c>
      <c r="AF167" s="58">
        <f t="shared" si="74"/>
        <v>529926110117</v>
      </c>
      <c r="AG167" s="58">
        <v>27493453200</v>
      </c>
      <c r="AH167" s="58">
        <v>269544445157</v>
      </c>
      <c r="AI167" s="58">
        <v>232888211760</v>
      </c>
      <c r="AJ167" s="58">
        <f t="shared" si="75"/>
        <v>42263889326</v>
      </c>
      <c r="AK167" s="58">
        <v>42263889326</v>
      </c>
      <c r="AL167" s="58">
        <v>0</v>
      </c>
      <c r="AM167" s="58">
        <v>0</v>
      </c>
      <c r="AN167" s="58">
        <v>0</v>
      </c>
      <c r="AO167" s="58">
        <v>0</v>
      </c>
      <c r="AP167" s="58">
        <v>0</v>
      </c>
      <c r="AQ167" s="58">
        <f t="shared" si="76"/>
        <v>1500000000</v>
      </c>
      <c r="AR167" s="58">
        <v>0</v>
      </c>
      <c r="AS167" s="58">
        <v>1500000000</v>
      </c>
      <c r="AT167" s="58">
        <v>0</v>
      </c>
      <c r="AU167" s="58">
        <v>0</v>
      </c>
      <c r="AV167" s="59">
        <f t="shared" si="77"/>
        <v>-40763889326</v>
      </c>
      <c r="AW167" s="59">
        <f t="shared" si="67"/>
        <v>40763889326</v>
      </c>
      <c r="AX167" s="60">
        <f t="shared" si="56"/>
        <v>0</v>
      </c>
      <c r="AY167" s="61">
        <v>1</v>
      </c>
      <c r="AZ167" s="62"/>
      <c r="BA167" s="52">
        <v>1</v>
      </c>
      <c r="BB167" s="6"/>
      <c r="BC167" s="6"/>
      <c r="BD167" s="6"/>
      <c r="BE167" s="6">
        <v>1</v>
      </c>
      <c r="BG167" s="5" t="s">
        <v>96</v>
      </c>
      <c r="BH167" s="5" t="s">
        <v>124</v>
      </c>
      <c r="BJ167" s="6">
        <v>1</v>
      </c>
    </row>
    <row r="168" spans="1:62" ht="15" customHeight="1" x14ac:dyDescent="0.25">
      <c r="A168" s="53">
        <f t="shared" si="66"/>
        <v>126</v>
      </c>
      <c r="B168" s="53">
        <f t="shared" si="66"/>
        <v>11</v>
      </c>
      <c r="C168" s="54" t="s">
        <v>304</v>
      </c>
      <c r="D168" s="55" t="s">
        <v>104</v>
      </c>
      <c r="E168" s="56">
        <v>42368</v>
      </c>
      <c r="F168" s="57">
        <f t="shared" si="68"/>
        <v>1204292356000</v>
      </c>
      <c r="G168" s="58">
        <f t="shared" si="69"/>
        <v>46160000000</v>
      </c>
      <c r="H168" s="58">
        <v>7511000000</v>
      </c>
      <c r="I168" s="58">
        <v>6149000000</v>
      </c>
      <c r="J168" s="58">
        <v>2500000000</v>
      </c>
      <c r="K168" s="58">
        <v>30000000000</v>
      </c>
      <c r="L168" s="58">
        <f t="shared" si="70"/>
        <v>878295333000</v>
      </c>
      <c r="M168" s="58">
        <v>121813465000</v>
      </c>
      <c r="N168" s="58">
        <v>588216178000</v>
      </c>
      <c r="O168" s="58">
        <v>168265690000</v>
      </c>
      <c r="P168" s="58">
        <f t="shared" si="71"/>
        <v>279837023000</v>
      </c>
      <c r="Q168" s="58">
        <v>1182205000</v>
      </c>
      <c r="R168" s="58">
        <v>0</v>
      </c>
      <c r="S168" s="58">
        <v>21765995000</v>
      </c>
      <c r="T168" s="58">
        <v>56991325000</v>
      </c>
      <c r="U168" s="58">
        <v>199897498000</v>
      </c>
      <c r="V168" s="58">
        <f t="shared" si="72"/>
        <v>1271792356000</v>
      </c>
      <c r="W168" s="58">
        <f t="shared" si="73"/>
        <v>618879646960</v>
      </c>
      <c r="X168" s="58">
        <v>422666842204.09998</v>
      </c>
      <c r="Y168" s="58">
        <v>0</v>
      </c>
      <c r="Z168" s="58">
        <v>0</v>
      </c>
      <c r="AA168" s="58">
        <v>4020525000</v>
      </c>
      <c r="AB168" s="58">
        <v>600000000</v>
      </c>
      <c r="AC168" s="58">
        <v>0</v>
      </c>
      <c r="AD168" s="58">
        <v>175727360357</v>
      </c>
      <c r="AE168" s="58">
        <v>15864919398.9</v>
      </c>
      <c r="AF168" s="58">
        <f t="shared" si="74"/>
        <v>652912709040</v>
      </c>
      <c r="AG168" s="58">
        <v>27218171409</v>
      </c>
      <c r="AH168" s="58">
        <v>227217117297.94</v>
      </c>
      <c r="AI168" s="58">
        <v>398477420333.06</v>
      </c>
      <c r="AJ168" s="58">
        <f t="shared" si="75"/>
        <v>70000000000</v>
      </c>
      <c r="AK168" s="58">
        <v>70000000000</v>
      </c>
      <c r="AL168" s="58">
        <v>0</v>
      </c>
      <c r="AM168" s="58">
        <v>0</v>
      </c>
      <c r="AN168" s="58">
        <v>0</v>
      </c>
      <c r="AO168" s="58">
        <v>0</v>
      </c>
      <c r="AP168" s="58">
        <v>0</v>
      </c>
      <c r="AQ168" s="58">
        <f t="shared" si="76"/>
        <v>2500000000</v>
      </c>
      <c r="AR168" s="58">
        <v>0</v>
      </c>
      <c r="AS168" s="58">
        <v>2500000000</v>
      </c>
      <c r="AT168" s="58">
        <v>0</v>
      </c>
      <c r="AU168" s="58">
        <v>0</v>
      </c>
      <c r="AV168" s="59">
        <f t="shared" si="77"/>
        <v>-67500000000</v>
      </c>
      <c r="AW168" s="59">
        <f t="shared" si="67"/>
        <v>67500000000</v>
      </c>
      <c r="AX168" s="60">
        <f t="shared" si="56"/>
        <v>0</v>
      </c>
      <c r="AY168" s="61">
        <v>1</v>
      </c>
      <c r="AZ168" s="62"/>
      <c r="BA168" s="52">
        <v>1</v>
      </c>
      <c r="BB168" s="6"/>
      <c r="BC168" s="6"/>
      <c r="BD168" s="6"/>
      <c r="BE168" s="52">
        <v>1</v>
      </c>
      <c r="BG168" s="5" t="s">
        <v>96</v>
      </c>
      <c r="BH168" s="5" t="s">
        <v>186</v>
      </c>
      <c r="BJ168" s="6">
        <v>1</v>
      </c>
    </row>
    <row r="169" spans="1:62" ht="15" customHeight="1" x14ac:dyDescent="0.25">
      <c r="A169" s="53">
        <f t="shared" si="66"/>
        <v>127</v>
      </c>
      <c r="B169" s="53">
        <f t="shared" si="66"/>
        <v>12</v>
      </c>
      <c r="C169" s="54" t="s">
        <v>305</v>
      </c>
      <c r="D169" s="55" t="s">
        <v>139</v>
      </c>
      <c r="E169" s="56">
        <v>42367</v>
      </c>
      <c r="F169" s="57">
        <f t="shared" si="68"/>
        <v>1550821312300</v>
      </c>
      <c r="G169" s="58">
        <f t="shared" si="69"/>
        <v>53116781200</v>
      </c>
      <c r="H169" s="58">
        <v>14837290000</v>
      </c>
      <c r="I169" s="58">
        <v>7844891200</v>
      </c>
      <c r="J169" s="58">
        <v>750000000</v>
      </c>
      <c r="K169" s="58">
        <v>29684600000</v>
      </c>
      <c r="L169" s="58">
        <f t="shared" si="70"/>
        <v>1219466429000</v>
      </c>
      <c r="M169" s="58">
        <v>116984828000</v>
      </c>
      <c r="N169" s="58">
        <v>760211691000</v>
      </c>
      <c r="O169" s="58">
        <v>342269910000</v>
      </c>
      <c r="P169" s="58">
        <f t="shared" si="71"/>
        <v>278238102100</v>
      </c>
      <c r="Q169" s="58">
        <v>2500000000</v>
      </c>
      <c r="R169" s="58">
        <v>0</v>
      </c>
      <c r="S169" s="58">
        <v>43679300100</v>
      </c>
      <c r="T169" s="58">
        <v>5000000000</v>
      </c>
      <c r="U169" s="58">
        <f>43835000000+183223802000</f>
        <v>227058802000</v>
      </c>
      <c r="V169" s="58">
        <f t="shared" si="72"/>
        <v>1545716343757</v>
      </c>
      <c r="W169" s="58">
        <f>X169+Y169+Z169+AA169+AB169+AC169+AD169+AE169</f>
        <v>860417973411</v>
      </c>
      <c r="X169" s="58">
        <v>594777100911</v>
      </c>
      <c r="Y169" s="58">
        <v>0</v>
      </c>
      <c r="Z169" s="58">
        <v>1200000000</v>
      </c>
      <c r="AA169" s="58">
        <v>20427265000</v>
      </c>
      <c r="AB169" s="58">
        <v>3917325500</v>
      </c>
      <c r="AC169" s="3">
        <v>0</v>
      </c>
      <c r="AD169" s="58">
        <v>239096282000</v>
      </c>
      <c r="AE169" s="58">
        <v>1000000000</v>
      </c>
      <c r="AF169" s="58">
        <f t="shared" si="74"/>
        <v>685298370346</v>
      </c>
      <c r="AG169" s="58">
        <v>13666814500</v>
      </c>
      <c r="AH169" s="58">
        <v>362461328567</v>
      </c>
      <c r="AI169" s="58">
        <v>309170227279</v>
      </c>
      <c r="AJ169" s="58">
        <f t="shared" si="75"/>
        <v>73804909740</v>
      </c>
      <c r="AK169" s="58">
        <v>3000000000</v>
      </c>
      <c r="AL169" s="58">
        <v>0</v>
      </c>
      <c r="AM169" s="58">
        <v>0</v>
      </c>
      <c r="AN169" s="58">
        <v>0</v>
      </c>
      <c r="AO169" s="58">
        <v>0</v>
      </c>
      <c r="AP169" s="58">
        <v>70804909740</v>
      </c>
      <c r="AQ169" s="58">
        <f t="shared" si="76"/>
        <v>78909878283</v>
      </c>
      <c r="AR169" s="58">
        <v>0</v>
      </c>
      <c r="AS169" s="58">
        <v>2794500000</v>
      </c>
      <c r="AT169" s="58">
        <v>76115378283</v>
      </c>
      <c r="AU169" s="58">
        <v>0</v>
      </c>
      <c r="AV169" s="59">
        <f t="shared" si="77"/>
        <v>5104968543</v>
      </c>
      <c r="AW169" s="59">
        <f t="shared" si="67"/>
        <v>-5104968543</v>
      </c>
      <c r="AX169" s="60">
        <f t="shared" si="56"/>
        <v>0</v>
      </c>
      <c r="AY169" s="61">
        <v>1</v>
      </c>
      <c r="AZ169" s="62"/>
      <c r="BA169" s="63">
        <v>1</v>
      </c>
      <c r="BB169" s="6"/>
      <c r="BC169" s="6"/>
      <c r="BD169" s="6"/>
      <c r="BG169" s="5" t="s">
        <v>163</v>
      </c>
      <c r="BH169" s="5" t="s">
        <v>114</v>
      </c>
    </row>
    <row r="170" spans="1:62" s="74" customFormat="1" ht="15" customHeight="1" x14ac:dyDescent="0.25">
      <c r="A170" s="67">
        <f t="shared" si="66"/>
        <v>128</v>
      </c>
      <c r="B170" s="67">
        <f t="shared" si="66"/>
        <v>13</v>
      </c>
      <c r="C170" s="68" t="s">
        <v>306</v>
      </c>
      <c r="D170" s="84" t="s">
        <v>94</v>
      </c>
      <c r="E170" s="65">
        <v>42380</v>
      </c>
      <c r="F170" s="69">
        <f t="shared" si="68"/>
        <v>858636980706.26001</v>
      </c>
      <c r="G170" s="70">
        <f t="shared" si="69"/>
        <v>46136441166.260002</v>
      </c>
      <c r="H170" s="70">
        <v>15132670673.26</v>
      </c>
      <c r="I170" s="70">
        <v>6699940176</v>
      </c>
      <c r="J170" s="70">
        <v>0</v>
      </c>
      <c r="K170" s="70">
        <v>24303830317</v>
      </c>
      <c r="L170" s="70">
        <f t="shared" si="70"/>
        <v>662350632000</v>
      </c>
      <c r="M170" s="70">
        <v>244447302000</v>
      </c>
      <c r="N170" s="70">
        <v>319054010000</v>
      </c>
      <c r="O170" s="70">
        <v>98849320000</v>
      </c>
      <c r="P170" s="70">
        <f t="shared" si="71"/>
        <v>150149907540</v>
      </c>
      <c r="Q170" s="70">
        <v>0</v>
      </c>
      <c r="R170" s="70">
        <v>0</v>
      </c>
      <c r="S170" s="70">
        <v>29893810290</v>
      </c>
      <c r="T170" s="70">
        <v>20204160000</v>
      </c>
      <c r="U170" s="70">
        <f>52446995250+47604942000</f>
        <v>100051937250</v>
      </c>
      <c r="V170" s="70">
        <f t="shared" si="72"/>
        <v>858710302439.5</v>
      </c>
      <c r="W170" s="70">
        <f t="shared" si="73"/>
        <v>220037787042</v>
      </c>
      <c r="X170" s="70">
        <v>145812845042</v>
      </c>
      <c r="Y170" s="70">
        <v>0</v>
      </c>
      <c r="Z170" s="70">
        <v>0</v>
      </c>
      <c r="AA170" s="70">
        <v>4950000000</v>
      </c>
      <c r="AB170" s="70">
        <v>845000000</v>
      </c>
      <c r="AC170" s="70">
        <v>0</v>
      </c>
      <c r="AD170" s="70">
        <v>67429942000</v>
      </c>
      <c r="AE170" s="70">
        <v>1000000000</v>
      </c>
      <c r="AF170" s="70">
        <f t="shared" si="74"/>
        <v>638672515397.5</v>
      </c>
      <c r="AG170" s="70">
        <v>9519563664</v>
      </c>
      <c r="AH170" s="70">
        <v>230145049197</v>
      </c>
      <c r="AI170" s="70">
        <v>399007902536.5</v>
      </c>
      <c r="AJ170" s="70">
        <f t="shared" si="75"/>
        <v>73321733.239999995</v>
      </c>
      <c r="AK170" s="70">
        <v>73321733.239999995</v>
      </c>
      <c r="AL170" s="70">
        <v>0</v>
      </c>
      <c r="AM170" s="70">
        <v>0</v>
      </c>
      <c r="AN170" s="70">
        <v>0</v>
      </c>
      <c r="AO170" s="70">
        <v>0</v>
      </c>
      <c r="AP170" s="70">
        <v>0</v>
      </c>
      <c r="AQ170" s="70">
        <f t="shared" si="76"/>
        <v>0</v>
      </c>
      <c r="AR170" s="70">
        <v>0</v>
      </c>
      <c r="AS170" s="70">
        <v>0</v>
      </c>
      <c r="AT170" s="70">
        <v>0</v>
      </c>
      <c r="AU170" s="70">
        <v>0</v>
      </c>
      <c r="AV170" s="71">
        <f t="shared" si="77"/>
        <v>-73321733.239990234</v>
      </c>
      <c r="AW170" s="71">
        <f t="shared" si="67"/>
        <v>73321733.239999995</v>
      </c>
      <c r="AX170" s="60">
        <f t="shared" si="56"/>
        <v>9.7602605819702148E-6</v>
      </c>
      <c r="AY170" s="72"/>
      <c r="AZ170" s="73">
        <v>1</v>
      </c>
      <c r="BA170" s="52">
        <v>1</v>
      </c>
      <c r="BB170" s="64"/>
      <c r="BC170" s="64"/>
      <c r="BD170" s="64"/>
      <c r="BE170" s="64">
        <v>1</v>
      </c>
      <c r="BF170" s="64"/>
      <c r="BG170" s="5" t="s">
        <v>96</v>
      </c>
      <c r="BH170" s="74" t="s">
        <v>109</v>
      </c>
      <c r="BI170" s="5" t="s">
        <v>307</v>
      </c>
      <c r="BJ170" s="85">
        <v>1</v>
      </c>
    </row>
    <row r="171" spans="1:62" ht="15" customHeight="1" x14ac:dyDescent="0.25">
      <c r="A171" s="53">
        <f t="shared" si="66"/>
        <v>129</v>
      </c>
      <c r="B171" s="53">
        <f t="shared" si="66"/>
        <v>14</v>
      </c>
      <c r="C171" s="54" t="s">
        <v>308</v>
      </c>
      <c r="D171" s="55" t="s">
        <v>121</v>
      </c>
      <c r="E171" s="56">
        <v>42368</v>
      </c>
      <c r="F171" s="57">
        <f t="shared" si="68"/>
        <v>943870623576.71997</v>
      </c>
      <c r="G171" s="58">
        <f t="shared" si="69"/>
        <v>77465291036.889999</v>
      </c>
      <c r="H171" s="58">
        <v>28105820000</v>
      </c>
      <c r="I171" s="58">
        <v>6766232200</v>
      </c>
      <c r="J171" s="58">
        <v>2000000000</v>
      </c>
      <c r="K171" s="58">
        <v>40593238836.889999</v>
      </c>
      <c r="L171" s="58">
        <f t="shared" si="70"/>
        <v>674610445651.82996</v>
      </c>
      <c r="M171" s="58">
        <v>104286217651.83</v>
      </c>
      <c r="N171" s="58">
        <v>446789308000</v>
      </c>
      <c r="O171" s="58">
        <v>123534920000</v>
      </c>
      <c r="P171" s="58">
        <f t="shared" si="71"/>
        <v>191794886888</v>
      </c>
      <c r="Q171" s="58">
        <v>0</v>
      </c>
      <c r="R171" s="58">
        <v>0</v>
      </c>
      <c r="S171" s="58">
        <v>57582183888</v>
      </c>
      <c r="T171" s="58">
        <v>83317703000</v>
      </c>
      <c r="U171" s="58">
        <v>50895000000</v>
      </c>
      <c r="V171" s="58">
        <f t="shared" si="72"/>
        <v>859494711022.71997</v>
      </c>
      <c r="W171" s="58">
        <f t="shared" si="73"/>
        <v>477475898395.71997</v>
      </c>
      <c r="X171" s="58">
        <v>466020898395.71997</v>
      </c>
      <c r="Y171" s="58">
        <v>0</v>
      </c>
      <c r="Z171" s="58">
        <v>0</v>
      </c>
      <c r="AA171" s="58">
        <v>9455000000</v>
      </c>
      <c r="AB171" s="58">
        <v>509686000</v>
      </c>
      <c r="AC171" s="58">
        <v>0</v>
      </c>
      <c r="AD171" s="58">
        <v>490314000</v>
      </c>
      <c r="AE171" s="58">
        <v>1000000000</v>
      </c>
      <c r="AF171" s="58">
        <f t="shared" si="74"/>
        <v>382018812627</v>
      </c>
      <c r="AG171" s="58">
        <v>13215094000</v>
      </c>
      <c r="AH171" s="58">
        <v>137959009078</v>
      </c>
      <c r="AI171" s="58">
        <v>230844709549</v>
      </c>
      <c r="AJ171" s="58">
        <f t="shared" si="75"/>
        <v>73562944388</v>
      </c>
      <c r="AK171" s="58">
        <v>3562944388</v>
      </c>
      <c r="AL171" s="58">
        <v>0</v>
      </c>
      <c r="AM171" s="58">
        <v>0</v>
      </c>
      <c r="AN171" s="58">
        <v>70000000000</v>
      </c>
      <c r="AO171" s="58">
        <v>0</v>
      </c>
      <c r="AP171" s="58">
        <v>0</v>
      </c>
      <c r="AQ171" s="58">
        <f t="shared" si="76"/>
        <v>157938856942</v>
      </c>
      <c r="AR171" s="58">
        <v>0</v>
      </c>
      <c r="AS171" s="58">
        <v>0</v>
      </c>
      <c r="AT171" s="58">
        <v>157938856942</v>
      </c>
      <c r="AU171" s="58">
        <v>0</v>
      </c>
      <c r="AV171" s="59">
        <f t="shared" si="77"/>
        <v>84375912554</v>
      </c>
      <c r="AW171" s="59">
        <f t="shared" si="67"/>
        <v>-84375912554</v>
      </c>
      <c r="AX171" s="60">
        <f t="shared" si="56"/>
        <v>0</v>
      </c>
      <c r="AY171" s="61">
        <v>1</v>
      </c>
      <c r="AZ171" s="62"/>
      <c r="BA171" s="52">
        <v>1</v>
      </c>
      <c r="BB171" s="6"/>
      <c r="BC171" s="6"/>
      <c r="BD171" s="6"/>
      <c r="BG171" s="5" t="s">
        <v>96</v>
      </c>
      <c r="BH171" s="5" t="s">
        <v>97</v>
      </c>
      <c r="BJ171" s="6">
        <v>1</v>
      </c>
    </row>
    <row r="172" spans="1:62" ht="15" customHeight="1" x14ac:dyDescent="0.25">
      <c r="A172" s="53">
        <f t="shared" si="66"/>
        <v>130</v>
      </c>
      <c r="B172" s="53">
        <f t="shared" si="66"/>
        <v>15</v>
      </c>
      <c r="C172" s="68" t="s">
        <v>309</v>
      </c>
      <c r="D172" s="55" t="s">
        <v>220</v>
      </c>
      <c r="E172" s="56">
        <v>42368</v>
      </c>
      <c r="F172" s="57">
        <f t="shared" si="68"/>
        <v>876025522883</v>
      </c>
      <c r="G172" s="58">
        <f t="shared" si="69"/>
        <v>50114156672</v>
      </c>
      <c r="H172" s="58">
        <v>5077693675</v>
      </c>
      <c r="I172" s="58">
        <v>2170720000</v>
      </c>
      <c r="J172" s="58">
        <v>4510264997</v>
      </c>
      <c r="K172" s="58">
        <v>38355478000</v>
      </c>
      <c r="L172" s="58">
        <f t="shared" si="70"/>
        <v>709325894152</v>
      </c>
      <c r="M172" s="58">
        <v>157150493052</v>
      </c>
      <c r="N172" s="58">
        <v>390188364000</v>
      </c>
      <c r="O172" s="58">
        <v>161987037100</v>
      </c>
      <c r="P172" s="58">
        <f t="shared" si="71"/>
        <v>116585472059</v>
      </c>
      <c r="Q172" s="58">
        <v>0</v>
      </c>
      <c r="R172" s="58">
        <v>0</v>
      </c>
      <c r="S172" s="58">
        <v>27244238059</v>
      </c>
      <c r="T172" s="58">
        <v>39341234000</v>
      </c>
      <c r="U172" s="58">
        <v>50000000000</v>
      </c>
      <c r="V172" s="58">
        <f t="shared" si="72"/>
        <v>922367504561</v>
      </c>
      <c r="W172" s="58">
        <f t="shared" si="73"/>
        <v>344743539175.34003</v>
      </c>
      <c r="X172" s="58">
        <v>330141991695.34003</v>
      </c>
      <c r="Y172" s="58">
        <v>0</v>
      </c>
      <c r="Z172" s="58">
        <v>5000000000</v>
      </c>
      <c r="AA172" s="58">
        <v>7745590000</v>
      </c>
      <c r="AB172" s="58">
        <v>147450000</v>
      </c>
      <c r="AC172" s="58">
        <v>0</v>
      </c>
      <c r="AD172" s="58">
        <v>708507480</v>
      </c>
      <c r="AE172" s="58">
        <v>1000000000</v>
      </c>
      <c r="AF172" s="58">
        <f t="shared" si="74"/>
        <v>577623965385.66003</v>
      </c>
      <c r="AG172" s="58">
        <v>17977388700</v>
      </c>
      <c r="AH172" s="58">
        <v>244074469523.66</v>
      </c>
      <c r="AI172" s="58">
        <v>315572107162</v>
      </c>
      <c r="AJ172" s="58">
        <f t="shared" si="75"/>
        <v>55266189018</v>
      </c>
      <c r="AK172" s="58">
        <v>47093679000</v>
      </c>
      <c r="AL172" s="58">
        <v>0</v>
      </c>
      <c r="AM172" s="58">
        <v>0</v>
      </c>
      <c r="AN172" s="58">
        <v>0</v>
      </c>
      <c r="AO172" s="58">
        <v>0</v>
      </c>
      <c r="AP172" s="58">
        <v>8172510018</v>
      </c>
      <c r="AQ172" s="58">
        <f t="shared" si="76"/>
        <v>8924207340</v>
      </c>
      <c r="AR172" s="58">
        <v>0</v>
      </c>
      <c r="AS172" s="58">
        <v>0</v>
      </c>
      <c r="AT172" s="58">
        <v>8924207340</v>
      </c>
      <c r="AU172" s="58">
        <v>0</v>
      </c>
      <c r="AV172" s="59">
        <f t="shared" si="77"/>
        <v>-46341981678</v>
      </c>
      <c r="AW172" s="59">
        <f t="shared" si="67"/>
        <v>46341981678</v>
      </c>
      <c r="AX172" s="60">
        <f t="shared" si="56"/>
        <v>0</v>
      </c>
      <c r="AY172" s="61">
        <v>1</v>
      </c>
      <c r="AZ172" s="62"/>
      <c r="BA172" s="63">
        <v>1</v>
      </c>
      <c r="BB172" s="6"/>
      <c r="BC172" s="6"/>
      <c r="BD172" s="6"/>
      <c r="BG172" s="5" t="s">
        <v>163</v>
      </c>
      <c r="BH172" s="5" t="s">
        <v>114</v>
      </c>
    </row>
    <row r="173" spans="1:62" ht="15" customHeight="1" x14ac:dyDescent="0.25">
      <c r="A173" s="53">
        <f t="shared" si="66"/>
        <v>131</v>
      </c>
      <c r="B173" s="53">
        <f t="shared" si="66"/>
        <v>16</v>
      </c>
      <c r="C173" s="54" t="s">
        <v>310</v>
      </c>
      <c r="D173" s="55" t="s">
        <v>119</v>
      </c>
      <c r="E173" s="56">
        <v>42369</v>
      </c>
      <c r="F173" s="57">
        <f t="shared" si="68"/>
        <v>2984278411785.73</v>
      </c>
      <c r="G173" s="58">
        <f t="shared" si="69"/>
        <v>777398880782.5</v>
      </c>
      <c r="H173" s="58">
        <v>491867498866.5</v>
      </c>
      <c r="I173" s="58">
        <v>106312011666</v>
      </c>
      <c r="J173" s="58">
        <v>41250000000</v>
      </c>
      <c r="K173" s="58">
        <v>137969370250</v>
      </c>
      <c r="L173" s="58">
        <f t="shared" si="70"/>
        <v>1605985950000</v>
      </c>
      <c r="M173" s="58">
        <v>199033814000</v>
      </c>
      <c r="N173" s="58">
        <v>1292124896000</v>
      </c>
      <c r="O173" s="58">
        <v>114827240000</v>
      </c>
      <c r="P173" s="58">
        <f t="shared" si="71"/>
        <v>600893581003.22998</v>
      </c>
      <c r="Q173" s="58">
        <v>3035786800</v>
      </c>
      <c r="R173" s="58">
        <v>0</v>
      </c>
      <c r="S173" s="58">
        <v>105867049203.23</v>
      </c>
      <c r="T173" s="58">
        <v>480505745000</v>
      </c>
      <c r="U173" s="58">
        <v>11485000000</v>
      </c>
      <c r="V173" s="58">
        <f t="shared" si="72"/>
        <v>3133778255697</v>
      </c>
      <c r="W173" s="58">
        <f t="shared" si="73"/>
        <v>1760106966398.5701</v>
      </c>
      <c r="X173" s="58">
        <v>1739106966398.5701</v>
      </c>
      <c r="Y173" s="58">
        <v>0</v>
      </c>
      <c r="Z173" s="58">
        <v>12000000000</v>
      </c>
      <c r="AA173" s="58">
        <v>5000000000</v>
      </c>
      <c r="AB173" s="58">
        <v>1000000000</v>
      </c>
      <c r="AC173" s="58">
        <v>0</v>
      </c>
      <c r="AD173" s="58">
        <v>1000000000</v>
      </c>
      <c r="AE173" s="58">
        <v>2000000000</v>
      </c>
      <c r="AF173" s="58">
        <f t="shared" si="74"/>
        <v>1373671289298.4302</v>
      </c>
      <c r="AG173" s="58">
        <v>69124051000</v>
      </c>
      <c r="AH173" s="58">
        <v>680571253511.68005</v>
      </c>
      <c r="AI173" s="58">
        <v>623975984786.75</v>
      </c>
      <c r="AJ173" s="58">
        <f t="shared" si="75"/>
        <v>185670700362.26999</v>
      </c>
      <c r="AK173" s="58">
        <v>40000000000</v>
      </c>
      <c r="AL173" s="58">
        <v>0</v>
      </c>
      <c r="AM173" s="58">
        <v>0</v>
      </c>
      <c r="AN173" s="58">
        <v>0</v>
      </c>
      <c r="AO173" s="58">
        <v>0</v>
      </c>
      <c r="AP173" s="58">
        <v>145670700362.26999</v>
      </c>
      <c r="AQ173" s="58">
        <f t="shared" si="76"/>
        <v>36170856451</v>
      </c>
      <c r="AR173" s="58">
        <v>0</v>
      </c>
      <c r="AS173" s="58">
        <v>26670856451</v>
      </c>
      <c r="AT173" s="58">
        <v>9500000000</v>
      </c>
      <c r="AU173" s="58">
        <v>0</v>
      </c>
      <c r="AV173" s="59">
        <f t="shared" si="77"/>
        <v>-149499843911.27002</v>
      </c>
      <c r="AW173" s="59">
        <f t="shared" si="67"/>
        <v>149499843911.26999</v>
      </c>
      <c r="AX173" s="60">
        <f t="shared" si="56"/>
        <v>0</v>
      </c>
      <c r="AY173" s="61">
        <v>1</v>
      </c>
      <c r="AZ173" s="62"/>
      <c r="BA173" s="52">
        <v>1</v>
      </c>
      <c r="BB173" s="6"/>
      <c r="BC173" s="6"/>
      <c r="BD173" s="6"/>
      <c r="BG173" s="5" t="s">
        <v>96</v>
      </c>
      <c r="BH173" s="5" t="s">
        <v>186</v>
      </c>
      <c r="BJ173" s="6">
        <v>1</v>
      </c>
    </row>
    <row r="174" spans="1:62" ht="15" customHeight="1" x14ac:dyDescent="0.25">
      <c r="A174" s="53">
        <f t="shared" si="66"/>
        <v>132</v>
      </c>
      <c r="B174" s="53">
        <f t="shared" si="66"/>
        <v>17</v>
      </c>
      <c r="C174" s="54" t="s">
        <v>311</v>
      </c>
      <c r="D174" s="55" t="s">
        <v>117</v>
      </c>
      <c r="E174" s="56">
        <v>42368</v>
      </c>
      <c r="F174" s="57">
        <f t="shared" si="68"/>
        <v>967089269123</v>
      </c>
      <c r="G174" s="58">
        <f t="shared" si="69"/>
        <v>89087000000</v>
      </c>
      <c r="H174" s="58">
        <v>22045000000</v>
      </c>
      <c r="I174" s="58">
        <v>9051000000</v>
      </c>
      <c r="J174" s="58">
        <v>1000000000</v>
      </c>
      <c r="K174" s="58">
        <v>56991000000</v>
      </c>
      <c r="L174" s="58">
        <f t="shared" si="70"/>
        <v>725061466480</v>
      </c>
      <c r="M174" s="58">
        <v>203142137000</v>
      </c>
      <c r="N174" s="58">
        <v>414173572000</v>
      </c>
      <c r="O174" s="58">
        <v>107745757480</v>
      </c>
      <c r="P174" s="58">
        <f t="shared" si="71"/>
        <v>152940802643</v>
      </c>
      <c r="Q174" s="58">
        <v>3000000000</v>
      </c>
      <c r="R174" s="58">
        <v>0</v>
      </c>
      <c r="S174" s="58">
        <v>37661576643</v>
      </c>
      <c r="T174" s="58">
        <v>100443920000</v>
      </c>
      <c r="U174" s="58">
        <v>11835306000</v>
      </c>
      <c r="V174" s="58">
        <f t="shared" si="72"/>
        <v>1028365540978</v>
      </c>
      <c r="W174" s="58">
        <f t="shared" si="73"/>
        <v>432598953118</v>
      </c>
      <c r="X174" s="58">
        <v>408262531634</v>
      </c>
      <c r="Y174" s="58">
        <v>0</v>
      </c>
      <c r="Z174" s="58">
        <v>0</v>
      </c>
      <c r="AA174" s="58">
        <v>7762000000</v>
      </c>
      <c r="AB174" s="58">
        <v>125000000</v>
      </c>
      <c r="AC174" s="58">
        <v>0</v>
      </c>
      <c r="AD174" s="58">
        <v>15449421484</v>
      </c>
      <c r="AE174" s="58">
        <v>1000000000</v>
      </c>
      <c r="AF174" s="58">
        <f t="shared" si="74"/>
        <v>595766587860</v>
      </c>
      <c r="AG174" s="58">
        <v>22561489000</v>
      </c>
      <c r="AH174" s="58">
        <v>278621120268</v>
      </c>
      <c r="AI174" s="58">
        <v>294583978592</v>
      </c>
      <c r="AJ174" s="58">
        <f t="shared" si="75"/>
        <v>101542977650</v>
      </c>
      <c r="AK174" s="58">
        <v>101542977650</v>
      </c>
      <c r="AL174" s="58">
        <v>0</v>
      </c>
      <c r="AM174" s="58">
        <v>0</v>
      </c>
      <c r="AN174" s="58">
        <v>0</v>
      </c>
      <c r="AO174" s="58">
        <v>0</v>
      </c>
      <c r="AP174" s="58">
        <v>0</v>
      </c>
      <c r="AQ174" s="58">
        <f t="shared" si="76"/>
        <v>40266705795</v>
      </c>
      <c r="AR174" s="58">
        <v>0</v>
      </c>
      <c r="AS174" s="58">
        <v>6000000000</v>
      </c>
      <c r="AT174" s="58">
        <v>34266705795</v>
      </c>
      <c r="AU174" s="58">
        <v>0</v>
      </c>
      <c r="AV174" s="59">
        <f t="shared" si="77"/>
        <v>-61276271855</v>
      </c>
      <c r="AW174" s="59">
        <f t="shared" si="67"/>
        <v>61276271855</v>
      </c>
      <c r="AX174" s="60">
        <f t="shared" si="56"/>
        <v>0</v>
      </c>
      <c r="AY174" s="61">
        <v>1</v>
      </c>
      <c r="AZ174" s="62"/>
      <c r="BA174" s="52">
        <v>1</v>
      </c>
      <c r="BB174" s="6"/>
      <c r="BC174" s="6"/>
      <c r="BD174" s="6"/>
      <c r="BE174" s="52">
        <v>1</v>
      </c>
      <c r="BG174" s="5" t="s">
        <v>96</v>
      </c>
      <c r="BH174" s="5" t="s">
        <v>102</v>
      </c>
      <c r="BJ174" s="6">
        <v>1</v>
      </c>
    </row>
    <row r="175" spans="1:62" s="74" customFormat="1" ht="15" customHeight="1" x14ac:dyDescent="0.25">
      <c r="A175" s="75" t="s">
        <v>145</v>
      </c>
      <c r="B175" s="75" t="s">
        <v>145</v>
      </c>
      <c r="C175" s="76" t="s">
        <v>146</v>
      </c>
      <c r="D175" s="77"/>
      <c r="E175" s="77"/>
      <c r="F175" s="78">
        <f>SUM(F158:F170)</f>
        <v>20904323742487.16</v>
      </c>
      <c r="G175" s="78">
        <f t="shared" ref="G175:AZ175" si="78">SUM(G158:G170)</f>
        <v>1505086492739.9402</v>
      </c>
      <c r="H175" s="78">
        <f t="shared" si="78"/>
        <v>467743357708.26001</v>
      </c>
      <c r="I175" s="78">
        <f t="shared" si="78"/>
        <v>92784742880</v>
      </c>
      <c r="J175" s="78">
        <f t="shared" si="78"/>
        <v>54717203064</v>
      </c>
      <c r="K175" s="78">
        <f t="shared" si="78"/>
        <v>889841189087.68005</v>
      </c>
      <c r="L175" s="78">
        <f t="shared" si="78"/>
        <v>15869615984205.219</v>
      </c>
      <c r="M175" s="78">
        <f t="shared" si="78"/>
        <v>5551093918765.2197</v>
      </c>
      <c r="N175" s="78">
        <f t="shared" si="78"/>
        <v>8046170576000</v>
      </c>
      <c r="O175" s="78">
        <f t="shared" si="78"/>
        <v>2272351489440</v>
      </c>
      <c r="P175" s="78">
        <f t="shared" si="78"/>
        <v>3529621265542</v>
      </c>
      <c r="Q175" s="78">
        <f t="shared" si="78"/>
        <v>9107205000</v>
      </c>
      <c r="R175" s="78">
        <f t="shared" si="78"/>
        <v>0</v>
      </c>
      <c r="S175" s="78">
        <f t="shared" si="78"/>
        <v>328294369992</v>
      </c>
      <c r="T175" s="78">
        <f t="shared" si="78"/>
        <v>1359286425000</v>
      </c>
      <c r="U175" s="78">
        <f t="shared" si="78"/>
        <v>1832933265550</v>
      </c>
      <c r="V175" s="78">
        <f t="shared" si="78"/>
        <v>21213147831845.852</v>
      </c>
      <c r="W175" s="78">
        <f t="shared" si="78"/>
        <v>10528581392778.35</v>
      </c>
      <c r="X175" s="78">
        <f t="shared" si="78"/>
        <v>7593915941636.6797</v>
      </c>
      <c r="Y175" s="78">
        <f t="shared" si="78"/>
        <v>5500000000</v>
      </c>
      <c r="Z175" s="78">
        <f t="shared" si="78"/>
        <v>24471564500</v>
      </c>
      <c r="AA175" s="78">
        <f t="shared" si="78"/>
        <v>205065240762</v>
      </c>
      <c r="AB175" s="78">
        <f t="shared" si="78"/>
        <v>15551384870</v>
      </c>
      <c r="AC175" s="78">
        <f t="shared" si="78"/>
        <v>85575161962</v>
      </c>
      <c r="AD175" s="78">
        <f t="shared" si="78"/>
        <v>2549324427315</v>
      </c>
      <c r="AE175" s="78">
        <f t="shared" si="78"/>
        <v>49177671732.669998</v>
      </c>
      <c r="AF175" s="78">
        <f t="shared" si="78"/>
        <v>10684566439067.5</v>
      </c>
      <c r="AG175" s="78">
        <f t="shared" si="78"/>
        <v>360304938468</v>
      </c>
      <c r="AH175" s="78">
        <f t="shared" si="78"/>
        <v>4767388368706.9395</v>
      </c>
      <c r="AI175" s="78">
        <f t="shared" si="78"/>
        <v>5556873131892.5596</v>
      </c>
      <c r="AJ175" s="78">
        <f t="shared" si="78"/>
        <v>926047843664.68994</v>
      </c>
      <c r="AK175" s="78">
        <f t="shared" si="78"/>
        <v>498425716881.13995</v>
      </c>
      <c r="AL175" s="78">
        <f t="shared" si="78"/>
        <v>0</v>
      </c>
      <c r="AM175" s="78">
        <f t="shared" si="78"/>
        <v>0</v>
      </c>
      <c r="AN175" s="78">
        <f t="shared" si="78"/>
        <v>0</v>
      </c>
      <c r="AO175" s="78">
        <f t="shared" si="78"/>
        <v>1856391687</v>
      </c>
      <c r="AP175" s="78">
        <f t="shared" si="78"/>
        <v>425765735096.54999</v>
      </c>
      <c r="AQ175" s="78">
        <f t="shared" si="78"/>
        <v>510987039917</v>
      </c>
      <c r="AR175" s="78">
        <f t="shared" si="78"/>
        <v>20740000000</v>
      </c>
      <c r="AS175" s="78">
        <f t="shared" si="78"/>
        <v>74469500000</v>
      </c>
      <c r="AT175" s="78">
        <f t="shared" si="78"/>
        <v>415777539917</v>
      </c>
      <c r="AU175" s="78">
        <f t="shared" si="78"/>
        <v>0</v>
      </c>
      <c r="AV175" s="78">
        <f t="shared" si="78"/>
        <v>-308824089358.68994</v>
      </c>
      <c r="AW175" s="78">
        <f t="shared" si="78"/>
        <v>415060803747.69006</v>
      </c>
      <c r="AX175" s="79">
        <f t="shared" si="78"/>
        <v>106236714389.00005</v>
      </c>
      <c r="AY175" s="80">
        <f t="shared" si="78"/>
        <v>10</v>
      </c>
      <c r="AZ175" s="81">
        <f t="shared" si="78"/>
        <v>3</v>
      </c>
      <c r="BA175" s="64"/>
      <c r="BB175" s="64"/>
      <c r="BC175" s="64"/>
      <c r="BD175" s="64"/>
      <c r="BE175" s="64"/>
      <c r="BF175" s="64"/>
      <c r="BJ175" s="64"/>
    </row>
    <row r="176" spans="1:62" s="74" customFormat="1" ht="15" customHeight="1" x14ac:dyDescent="0.25">
      <c r="A176" s="75" t="s">
        <v>147</v>
      </c>
      <c r="B176" s="75" t="s">
        <v>147</v>
      </c>
      <c r="C176" s="76" t="s">
        <v>148</v>
      </c>
      <c r="D176" s="77"/>
      <c r="E176" s="77"/>
      <c r="F176" s="78">
        <f>SUM(F171:F174)</f>
        <v>5771263827368.4502</v>
      </c>
      <c r="G176" s="78">
        <f t="shared" ref="G176:AZ176" si="79">SUM(G171:G174)</f>
        <v>994065328491.39001</v>
      </c>
      <c r="H176" s="78">
        <f t="shared" si="79"/>
        <v>547096012541.5</v>
      </c>
      <c r="I176" s="78">
        <f t="shared" si="79"/>
        <v>124299963866</v>
      </c>
      <c r="J176" s="78">
        <f t="shared" si="79"/>
        <v>48760264997</v>
      </c>
      <c r="K176" s="78">
        <f t="shared" si="79"/>
        <v>273909087086.89001</v>
      </c>
      <c r="L176" s="78">
        <f t="shared" si="79"/>
        <v>3714983756283.8301</v>
      </c>
      <c r="M176" s="78">
        <f t="shared" si="79"/>
        <v>663612661703.83008</v>
      </c>
      <c r="N176" s="78">
        <f t="shared" si="79"/>
        <v>2543276140000</v>
      </c>
      <c r="O176" s="78">
        <f t="shared" si="79"/>
        <v>508094954580</v>
      </c>
      <c r="P176" s="78">
        <f t="shared" si="79"/>
        <v>1062214742593.23</v>
      </c>
      <c r="Q176" s="78">
        <f t="shared" si="79"/>
        <v>6035786800</v>
      </c>
      <c r="R176" s="78">
        <f t="shared" si="79"/>
        <v>0</v>
      </c>
      <c r="S176" s="78">
        <f t="shared" si="79"/>
        <v>228355047793.22998</v>
      </c>
      <c r="T176" s="78">
        <f t="shared" si="79"/>
        <v>703608602000</v>
      </c>
      <c r="U176" s="78">
        <f t="shared" si="79"/>
        <v>124215306000</v>
      </c>
      <c r="V176" s="78">
        <f t="shared" si="79"/>
        <v>5944006012258.7197</v>
      </c>
      <c r="W176" s="78">
        <f t="shared" si="79"/>
        <v>3014925357087.6299</v>
      </c>
      <c r="X176" s="78">
        <f t="shared" si="79"/>
        <v>2943532388123.6299</v>
      </c>
      <c r="Y176" s="78">
        <f t="shared" si="79"/>
        <v>0</v>
      </c>
      <c r="Z176" s="78">
        <f t="shared" si="79"/>
        <v>17000000000</v>
      </c>
      <c r="AA176" s="78">
        <f t="shared" si="79"/>
        <v>29962590000</v>
      </c>
      <c r="AB176" s="78">
        <f t="shared" si="79"/>
        <v>1782136000</v>
      </c>
      <c r="AC176" s="78">
        <f t="shared" si="79"/>
        <v>0</v>
      </c>
      <c r="AD176" s="78">
        <f t="shared" si="79"/>
        <v>17648242964</v>
      </c>
      <c r="AE176" s="78">
        <f t="shared" si="79"/>
        <v>5000000000</v>
      </c>
      <c r="AF176" s="78">
        <f t="shared" si="79"/>
        <v>2929080655171.0903</v>
      </c>
      <c r="AG176" s="78">
        <f t="shared" si="79"/>
        <v>122878022700</v>
      </c>
      <c r="AH176" s="78">
        <f t="shared" si="79"/>
        <v>1341225852381.3401</v>
      </c>
      <c r="AI176" s="78">
        <f t="shared" si="79"/>
        <v>1464976780089.75</v>
      </c>
      <c r="AJ176" s="78">
        <f t="shared" si="79"/>
        <v>416042811418.27002</v>
      </c>
      <c r="AK176" s="78">
        <f t="shared" si="79"/>
        <v>192199601038</v>
      </c>
      <c r="AL176" s="78">
        <f t="shared" si="79"/>
        <v>0</v>
      </c>
      <c r="AM176" s="78">
        <f t="shared" si="79"/>
        <v>0</v>
      </c>
      <c r="AN176" s="78">
        <f t="shared" si="79"/>
        <v>70000000000</v>
      </c>
      <c r="AO176" s="78">
        <f t="shared" si="79"/>
        <v>0</v>
      </c>
      <c r="AP176" s="78">
        <f t="shared" si="79"/>
        <v>153843210380.26999</v>
      </c>
      <c r="AQ176" s="78">
        <f t="shared" si="79"/>
        <v>243300626528</v>
      </c>
      <c r="AR176" s="78">
        <f t="shared" si="79"/>
        <v>0</v>
      </c>
      <c r="AS176" s="78">
        <f t="shared" si="79"/>
        <v>32670856451</v>
      </c>
      <c r="AT176" s="78">
        <f t="shared" si="79"/>
        <v>210629770077</v>
      </c>
      <c r="AU176" s="78">
        <f t="shared" si="79"/>
        <v>0</v>
      </c>
      <c r="AV176" s="78">
        <f t="shared" si="79"/>
        <v>-172742184890.27002</v>
      </c>
      <c r="AW176" s="78">
        <f t="shared" si="79"/>
        <v>172742184890.26999</v>
      </c>
      <c r="AX176" s="79">
        <f t="shared" si="79"/>
        <v>0</v>
      </c>
      <c r="AY176" s="80">
        <f t="shared" si="79"/>
        <v>4</v>
      </c>
      <c r="AZ176" s="81">
        <f t="shared" si="79"/>
        <v>0</v>
      </c>
      <c r="BA176" s="64"/>
      <c r="BB176" s="64"/>
      <c r="BC176" s="64"/>
      <c r="BD176" s="64"/>
      <c r="BE176" s="64"/>
      <c r="BF176" s="64"/>
      <c r="BJ176" s="64"/>
    </row>
    <row r="177" spans="1:62" s="74" customFormat="1" ht="15" customHeight="1" x14ac:dyDescent="0.25">
      <c r="A177" s="75" t="s">
        <v>149</v>
      </c>
      <c r="B177" s="75" t="s">
        <v>149</v>
      </c>
      <c r="C177" s="76" t="s">
        <v>312</v>
      </c>
      <c r="D177" s="77"/>
      <c r="E177" s="77"/>
      <c r="F177" s="78">
        <f t="shared" ref="F177:AZ177" si="80">F175+F176</f>
        <v>26675587569855.609</v>
      </c>
      <c r="G177" s="78">
        <f t="shared" si="80"/>
        <v>2499151821231.3301</v>
      </c>
      <c r="H177" s="78">
        <f t="shared" si="80"/>
        <v>1014839370249.76</v>
      </c>
      <c r="I177" s="78">
        <f t="shared" si="80"/>
        <v>217084706746</v>
      </c>
      <c r="J177" s="78">
        <f t="shared" si="80"/>
        <v>103477468061</v>
      </c>
      <c r="K177" s="78">
        <f t="shared" si="80"/>
        <v>1163750276174.5701</v>
      </c>
      <c r="L177" s="78">
        <f t="shared" si="80"/>
        <v>19584599740489.047</v>
      </c>
      <c r="M177" s="78">
        <f t="shared" si="80"/>
        <v>6214706580469.0498</v>
      </c>
      <c r="N177" s="78">
        <f t="shared" si="80"/>
        <v>10589446716000</v>
      </c>
      <c r="O177" s="78">
        <f t="shared" si="80"/>
        <v>2780446444020</v>
      </c>
      <c r="P177" s="78">
        <f t="shared" si="80"/>
        <v>4591836008135.2305</v>
      </c>
      <c r="Q177" s="78">
        <f t="shared" si="80"/>
        <v>15142991800</v>
      </c>
      <c r="R177" s="78">
        <f t="shared" si="80"/>
        <v>0</v>
      </c>
      <c r="S177" s="78">
        <f t="shared" si="80"/>
        <v>556649417785.22998</v>
      </c>
      <c r="T177" s="78">
        <f t="shared" si="80"/>
        <v>2062895027000</v>
      </c>
      <c r="U177" s="78">
        <f t="shared" si="80"/>
        <v>1957148571550</v>
      </c>
      <c r="V177" s="78">
        <f t="shared" si="80"/>
        <v>27157153844104.57</v>
      </c>
      <c r="W177" s="78">
        <f t="shared" si="80"/>
        <v>13543506749865.98</v>
      </c>
      <c r="X177" s="78">
        <f t="shared" si="80"/>
        <v>10537448329760.309</v>
      </c>
      <c r="Y177" s="78">
        <f t="shared" si="80"/>
        <v>5500000000</v>
      </c>
      <c r="Z177" s="78">
        <f t="shared" si="80"/>
        <v>41471564500</v>
      </c>
      <c r="AA177" s="78">
        <f t="shared" si="80"/>
        <v>235027830762</v>
      </c>
      <c r="AB177" s="78">
        <f t="shared" si="80"/>
        <v>17333520870</v>
      </c>
      <c r="AC177" s="78">
        <f t="shared" si="80"/>
        <v>85575161962</v>
      </c>
      <c r="AD177" s="78">
        <f t="shared" si="80"/>
        <v>2566972670279</v>
      </c>
      <c r="AE177" s="78">
        <f t="shared" si="80"/>
        <v>54177671732.669998</v>
      </c>
      <c r="AF177" s="78">
        <f t="shared" si="80"/>
        <v>13613647094238.59</v>
      </c>
      <c r="AG177" s="78">
        <f t="shared" si="80"/>
        <v>483182961168</v>
      </c>
      <c r="AH177" s="78">
        <f t="shared" si="80"/>
        <v>6108614221088.2793</v>
      </c>
      <c r="AI177" s="78">
        <f t="shared" si="80"/>
        <v>7021849911982.3096</v>
      </c>
      <c r="AJ177" s="78">
        <f t="shared" si="80"/>
        <v>1342090655082.96</v>
      </c>
      <c r="AK177" s="78">
        <f t="shared" si="80"/>
        <v>690625317919.13989</v>
      </c>
      <c r="AL177" s="78">
        <f t="shared" si="80"/>
        <v>0</v>
      </c>
      <c r="AM177" s="78">
        <f t="shared" si="80"/>
        <v>0</v>
      </c>
      <c r="AN177" s="78">
        <f t="shared" si="80"/>
        <v>70000000000</v>
      </c>
      <c r="AO177" s="78">
        <f t="shared" si="80"/>
        <v>1856391687</v>
      </c>
      <c r="AP177" s="78">
        <f t="shared" si="80"/>
        <v>579608945476.81995</v>
      </c>
      <c r="AQ177" s="78">
        <f t="shared" si="80"/>
        <v>754287666445</v>
      </c>
      <c r="AR177" s="78">
        <f t="shared" si="80"/>
        <v>20740000000</v>
      </c>
      <c r="AS177" s="78">
        <f t="shared" si="80"/>
        <v>107140356451</v>
      </c>
      <c r="AT177" s="78">
        <f t="shared" si="80"/>
        <v>626407309994</v>
      </c>
      <c r="AU177" s="78">
        <f t="shared" si="80"/>
        <v>0</v>
      </c>
      <c r="AV177" s="78">
        <f t="shared" si="80"/>
        <v>-481566274248.95996</v>
      </c>
      <c r="AW177" s="78">
        <f t="shared" si="80"/>
        <v>587802988637.96008</v>
      </c>
      <c r="AX177" s="79">
        <f t="shared" si="80"/>
        <v>106236714389.00005</v>
      </c>
      <c r="AY177" s="80">
        <f t="shared" si="80"/>
        <v>14</v>
      </c>
      <c r="AZ177" s="81">
        <f t="shared" si="80"/>
        <v>3</v>
      </c>
      <c r="BA177" s="64"/>
      <c r="BB177" s="64"/>
      <c r="BC177" s="64"/>
      <c r="BD177" s="64"/>
      <c r="BE177" s="64"/>
      <c r="BF177" s="64"/>
      <c r="BJ177" s="64"/>
    </row>
    <row r="178" spans="1:62" s="74" customFormat="1" ht="15" customHeight="1" x14ac:dyDescent="0.25">
      <c r="A178" s="75" t="s">
        <v>151</v>
      </c>
      <c r="B178" s="75" t="s">
        <v>151</v>
      </c>
      <c r="C178" s="76" t="s">
        <v>313</v>
      </c>
      <c r="D178" s="77"/>
      <c r="E178" s="77"/>
      <c r="F178" s="78">
        <f t="shared" ref="F178:AZ178" si="81">F177+F157</f>
        <v>33712361726490.879</v>
      </c>
      <c r="G178" s="78">
        <f t="shared" si="81"/>
        <v>5232481461631.8301</v>
      </c>
      <c r="H178" s="78">
        <f t="shared" si="81"/>
        <v>3526989069933.7598</v>
      </c>
      <c r="I178" s="78">
        <f t="shared" si="81"/>
        <v>232867290746</v>
      </c>
      <c r="J178" s="78">
        <f t="shared" si="81"/>
        <v>189894124777.5</v>
      </c>
      <c r="K178" s="78">
        <f t="shared" si="81"/>
        <v>1282730976174.5701</v>
      </c>
      <c r="L178" s="78">
        <f t="shared" si="81"/>
        <v>22297796087489.047</v>
      </c>
      <c r="M178" s="78">
        <f t="shared" si="81"/>
        <v>7698033366469.0498</v>
      </c>
      <c r="N178" s="78">
        <f t="shared" si="81"/>
        <v>11660868107000</v>
      </c>
      <c r="O178" s="78">
        <f t="shared" si="81"/>
        <v>2938894614020</v>
      </c>
      <c r="P178" s="78">
        <f t="shared" si="81"/>
        <v>6182084177370</v>
      </c>
      <c r="Q178" s="78">
        <f t="shared" si="81"/>
        <v>25446207800</v>
      </c>
      <c r="R178" s="78">
        <f t="shared" si="81"/>
        <v>0</v>
      </c>
      <c r="S178" s="78">
        <f t="shared" si="81"/>
        <v>556649417785.22998</v>
      </c>
      <c r="T178" s="78">
        <f t="shared" si="81"/>
        <v>3642839980234.77</v>
      </c>
      <c r="U178" s="78">
        <f t="shared" si="81"/>
        <v>1957148571550</v>
      </c>
      <c r="V178" s="78">
        <f t="shared" si="81"/>
        <v>32920797232041.359</v>
      </c>
      <c r="W178" s="78">
        <f t="shared" si="81"/>
        <v>17077784789762.4</v>
      </c>
      <c r="X178" s="78">
        <f t="shared" si="81"/>
        <v>10980608956046.889</v>
      </c>
      <c r="Y178" s="78">
        <f t="shared" si="81"/>
        <v>5500000000</v>
      </c>
      <c r="Z178" s="78">
        <f t="shared" si="81"/>
        <v>41471564500</v>
      </c>
      <c r="AA178" s="78">
        <f t="shared" si="81"/>
        <v>2326412209560</v>
      </c>
      <c r="AB178" s="78">
        <f t="shared" si="81"/>
        <v>17933520870</v>
      </c>
      <c r="AC178" s="78">
        <f t="shared" si="81"/>
        <v>267081082962</v>
      </c>
      <c r="AD178" s="78">
        <f t="shared" si="81"/>
        <v>3379599784090.8398</v>
      </c>
      <c r="AE178" s="78">
        <f t="shared" si="81"/>
        <v>59177671732.669998</v>
      </c>
      <c r="AF178" s="78">
        <f t="shared" si="81"/>
        <v>15843012442278.961</v>
      </c>
      <c r="AG178" s="78">
        <f t="shared" si="81"/>
        <v>489130599666</v>
      </c>
      <c r="AH178" s="78">
        <f t="shared" si="81"/>
        <v>7090157465621.1895</v>
      </c>
      <c r="AI178" s="78">
        <f t="shared" si="81"/>
        <v>8263724376991.7695</v>
      </c>
      <c r="AJ178" s="78">
        <f t="shared" si="81"/>
        <v>1492090655082.96</v>
      </c>
      <c r="AK178" s="78">
        <f t="shared" si="81"/>
        <v>715625317919.13989</v>
      </c>
      <c r="AL178" s="78">
        <f t="shared" si="81"/>
        <v>0</v>
      </c>
      <c r="AM178" s="78">
        <f t="shared" si="81"/>
        <v>0</v>
      </c>
      <c r="AN178" s="78">
        <f t="shared" si="81"/>
        <v>70000000000</v>
      </c>
      <c r="AO178" s="78">
        <f t="shared" si="81"/>
        <v>1856391687</v>
      </c>
      <c r="AP178" s="78">
        <f t="shared" si="81"/>
        <v>704608945476.81995</v>
      </c>
      <c r="AQ178" s="78">
        <f t="shared" si="81"/>
        <v>2177418435143.48</v>
      </c>
      <c r="AR178" s="78">
        <f t="shared" si="81"/>
        <v>20740000000</v>
      </c>
      <c r="AS178" s="78">
        <f t="shared" si="81"/>
        <v>232140356451</v>
      </c>
      <c r="AT178" s="78">
        <f t="shared" si="81"/>
        <v>1924538078692.48</v>
      </c>
      <c r="AU178" s="78">
        <f t="shared" si="81"/>
        <v>0</v>
      </c>
      <c r="AV178" s="78">
        <f t="shared" si="81"/>
        <v>791564494449.51953</v>
      </c>
      <c r="AW178" s="78">
        <f t="shared" si="81"/>
        <v>-685327780060.5199</v>
      </c>
      <c r="AX178" s="79">
        <f t="shared" si="81"/>
        <v>106236714389.00005</v>
      </c>
      <c r="AY178" s="80">
        <f t="shared" si="81"/>
        <v>14</v>
      </c>
      <c r="AZ178" s="81">
        <f t="shared" si="81"/>
        <v>4</v>
      </c>
      <c r="BA178" s="64"/>
      <c r="BB178" s="64"/>
      <c r="BC178" s="64"/>
      <c r="BD178" s="64"/>
      <c r="BE178" s="64"/>
      <c r="BF178" s="64"/>
      <c r="BJ178" s="64"/>
    </row>
    <row r="179" spans="1:62" ht="15" customHeight="1" x14ac:dyDescent="0.25">
      <c r="A179" s="42" t="s">
        <v>314</v>
      </c>
      <c r="B179" s="42" t="s">
        <v>314</v>
      </c>
      <c r="C179" s="43" t="s">
        <v>315</v>
      </c>
      <c r="D179" s="44" t="s">
        <v>264</v>
      </c>
      <c r="E179" s="45">
        <v>42366</v>
      </c>
      <c r="F179" s="82">
        <f t="shared" si="68"/>
        <v>2015482384541.4199</v>
      </c>
      <c r="G179" s="47">
        <f t="shared" si="69"/>
        <v>567635349541.42004</v>
      </c>
      <c r="H179" s="47">
        <v>500844833687.71002</v>
      </c>
      <c r="I179" s="47">
        <v>9061667223.4500008</v>
      </c>
      <c r="J179" s="47">
        <v>7500000000</v>
      </c>
      <c r="K179" s="47">
        <v>50228848630.260002</v>
      </c>
      <c r="L179" s="47">
        <f t="shared" si="70"/>
        <v>1263220635000</v>
      </c>
      <c r="M179" s="47">
        <v>226155287000</v>
      </c>
      <c r="N179" s="47">
        <v>905526208000</v>
      </c>
      <c r="O179" s="47">
        <v>131539140000</v>
      </c>
      <c r="P179" s="47">
        <f t="shared" si="71"/>
        <v>184626400000</v>
      </c>
      <c r="Q179" s="47">
        <v>0</v>
      </c>
      <c r="R179" s="47">
        <v>0</v>
      </c>
      <c r="S179" s="47">
        <v>0</v>
      </c>
      <c r="T179" s="47">
        <v>179626400000</v>
      </c>
      <c r="U179" s="47">
        <v>5000000000</v>
      </c>
      <c r="V179" s="47">
        <f t="shared" si="72"/>
        <v>2439183158678.3398</v>
      </c>
      <c r="W179" s="47">
        <f t="shared" si="73"/>
        <v>1305793509996.3398</v>
      </c>
      <c r="X179" s="47">
        <v>406293417508.41998</v>
      </c>
      <c r="Y179" s="47">
        <v>0</v>
      </c>
      <c r="Z179" s="47">
        <v>3000000000</v>
      </c>
      <c r="AA179" s="47">
        <v>278268677250</v>
      </c>
      <c r="AB179" s="47">
        <v>1000000000</v>
      </c>
      <c r="AC179" s="47">
        <v>245671793237.92001</v>
      </c>
      <c r="AD179" s="47">
        <v>369559622000</v>
      </c>
      <c r="AE179" s="47">
        <v>2000000000</v>
      </c>
      <c r="AF179" s="47">
        <f t="shared" si="74"/>
        <v>1133389648682</v>
      </c>
      <c r="AG179" s="47">
        <v>111621354600</v>
      </c>
      <c r="AH179" s="47">
        <v>680980654172</v>
      </c>
      <c r="AI179" s="47">
        <v>340787639910</v>
      </c>
      <c r="AJ179" s="47">
        <f t="shared" si="75"/>
        <v>423700774136.91998</v>
      </c>
      <c r="AK179" s="47">
        <v>423700774136.91998</v>
      </c>
      <c r="AL179" s="47">
        <v>0</v>
      </c>
      <c r="AM179" s="47">
        <v>0</v>
      </c>
      <c r="AN179" s="47">
        <v>0</v>
      </c>
      <c r="AO179" s="47">
        <v>0</v>
      </c>
      <c r="AP179" s="47">
        <v>0</v>
      </c>
      <c r="AQ179" s="47">
        <f t="shared" si="76"/>
        <v>0</v>
      </c>
      <c r="AR179" s="47">
        <v>0</v>
      </c>
      <c r="AS179" s="47">
        <v>0</v>
      </c>
      <c r="AT179" s="47">
        <v>0</v>
      </c>
      <c r="AU179" s="47">
        <v>0</v>
      </c>
      <c r="AV179" s="48">
        <f t="shared" si="77"/>
        <v>-423700774136.91992</v>
      </c>
      <c r="AW179" s="48">
        <f t="shared" si="67"/>
        <v>423700774136.91998</v>
      </c>
      <c r="AX179" s="49">
        <f t="shared" si="56"/>
        <v>0</v>
      </c>
      <c r="AY179" s="50">
        <v>1</v>
      </c>
      <c r="AZ179" s="51"/>
      <c r="BA179" s="6" t="s">
        <v>95</v>
      </c>
      <c r="BB179" s="52">
        <v>1</v>
      </c>
      <c r="BC179" s="6"/>
      <c r="BD179" s="6"/>
      <c r="BG179" s="5" t="s">
        <v>96</v>
      </c>
      <c r="BH179" s="5" t="s">
        <v>155</v>
      </c>
      <c r="BJ179" s="6">
        <v>1</v>
      </c>
    </row>
    <row r="180" spans="1:62" ht="15" customHeight="1" x14ac:dyDescent="0.25">
      <c r="A180" s="67">
        <f>A174+1</f>
        <v>133</v>
      </c>
      <c r="B180" s="67">
        <v>1</v>
      </c>
      <c r="C180" s="54" t="s">
        <v>316</v>
      </c>
      <c r="D180" s="55" t="s">
        <v>220</v>
      </c>
      <c r="E180" s="56">
        <v>42366</v>
      </c>
      <c r="F180" s="57">
        <f t="shared" si="68"/>
        <v>1132191237250</v>
      </c>
      <c r="G180" s="58">
        <f t="shared" si="69"/>
        <v>116757384250</v>
      </c>
      <c r="H180" s="58">
        <v>43070001000</v>
      </c>
      <c r="I180" s="58">
        <v>10878829000</v>
      </c>
      <c r="J180" s="58">
        <v>5076651000</v>
      </c>
      <c r="K180" s="58">
        <v>57731903250</v>
      </c>
      <c r="L180" s="58">
        <f t="shared" si="70"/>
        <v>845220201000</v>
      </c>
      <c r="M180" s="58">
        <v>130751786000</v>
      </c>
      <c r="N180" s="58">
        <v>535973885000</v>
      </c>
      <c r="O180" s="58">
        <v>178494530000</v>
      </c>
      <c r="P180" s="58">
        <f t="shared" si="71"/>
        <v>170213652000</v>
      </c>
      <c r="Q180" s="58">
        <v>0</v>
      </c>
      <c r="R180" s="58">
        <v>0</v>
      </c>
      <c r="S180" s="58">
        <v>53315954000</v>
      </c>
      <c r="T180" s="58">
        <v>76200713000</v>
      </c>
      <c r="U180" s="58">
        <v>40696985000</v>
      </c>
      <c r="V180" s="58">
        <f t="shared" si="72"/>
        <v>1243996971350</v>
      </c>
      <c r="W180" s="58">
        <f t="shared" si="73"/>
        <v>615926103100</v>
      </c>
      <c r="X180" s="58">
        <v>504304841100</v>
      </c>
      <c r="Y180" s="58">
        <v>0</v>
      </c>
      <c r="Z180" s="58">
        <v>3500000000</v>
      </c>
      <c r="AA180" s="58">
        <v>19072432000</v>
      </c>
      <c r="AB180" s="58">
        <v>2776250000</v>
      </c>
      <c r="AC180" s="58">
        <v>5394883000</v>
      </c>
      <c r="AD180" s="58">
        <v>78877697000</v>
      </c>
      <c r="AE180" s="58">
        <v>2000000000</v>
      </c>
      <c r="AF180" s="58">
        <f t="shared" si="74"/>
        <v>628070868250</v>
      </c>
      <c r="AG180" s="58">
        <v>79686124000</v>
      </c>
      <c r="AH180" s="58">
        <v>254079921876</v>
      </c>
      <c r="AI180" s="58">
        <v>294304822374</v>
      </c>
      <c r="AJ180" s="58">
        <f t="shared" si="75"/>
        <v>121805734100</v>
      </c>
      <c r="AK180" s="58">
        <v>121805734100</v>
      </c>
      <c r="AL180" s="58">
        <v>0</v>
      </c>
      <c r="AM180" s="58">
        <v>0</v>
      </c>
      <c r="AN180" s="58">
        <v>0</v>
      </c>
      <c r="AO180" s="58">
        <v>0</v>
      </c>
      <c r="AP180" s="58">
        <v>0</v>
      </c>
      <c r="AQ180" s="58">
        <f t="shared" si="76"/>
        <v>10000000000</v>
      </c>
      <c r="AR180" s="58">
        <v>0</v>
      </c>
      <c r="AS180" s="58">
        <v>0</v>
      </c>
      <c r="AT180" s="58">
        <v>0</v>
      </c>
      <c r="AU180" s="58">
        <v>10000000000</v>
      </c>
      <c r="AV180" s="59">
        <f t="shared" si="77"/>
        <v>-111805734100</v>
      </c>
      <c r="AW180" s="59">
        <f t="shared" si="67"/>
        <v>111805734100</v>
      </c>
      <c r="AX180" s="60">
        <f t="shared" si="56"/>
        <v>0</v>
      </c>
      <c r="AY180" s="61">
        <v>1</v>
      </c>
      <c r="AZ180" s="62"/>
      <c r="BA180" s="52">
        <v>1</v>
      </c>
      <c r="BB180" s="6"/>
      <c r="BC180" s="6"/>
      <c r="BD180" s="6"/>
      <c r="BE180" s="6">
        <v>1</v>
      </c>
      <c r="BG180" s="5" t="s">
        <v>96</v>
      </c>
      <c r="BH180" s="5" t="s">
        <v>106</v>
      </c>
      <c r="BJ180" s="6">
        <v>1</v>
      </c>
    </row>
    <row r="181" spans="1:62" ht="15" customHeight="1" x14ac:dyDescent="0.25">
      <c r="A181" s="53">
        <f t="shared" ref="A181:B186" si="82">A180+1</f>
        <v>134</v>
      </c>
      <c r="B181" s="53">
        <f t="shared" si="82"/>
        <v>2</v>
      </c>
      <c r="C181" s="54" t="s">
        <v>317</v>
      </c>
      <c r="D181" s="55" t="s">
        <v>126</v>
      </c>
      <c r="E181" s="56">
        <v>42342</v>
      </c>
      <c r="F181" s="57">
        <f t="shared" si="68"/>
        <v>749777064194.19995</v>
      </c>
      <c r="G181" s="58">
        <f t="shared" si="69"/>
        <v>37157907800</v>
      </c>
      <c r="H181" s="58">
        <v>13879000000</v>
      </c>
      <c r="I181" s="58">
        <v>5824735000</v>
      </c>
      <c r="J181" s="58">
        <v>3850000000</v>
      </c>
      <c r="K181" s="58">
        <v>13604172800</v>
      </c>
      <c r="L181" s="58">
        <f t="shared" si="70"/>
        <v>595321988194.19995</v>
      </c>
      <c r="M181" s="58">
        <v>100628008138.2</v>
      </c>
      <c r="N181" s="58">
        <v>441988897000</v>
      </c>
      <c r="O181" s="58">
        <v>52705083056</v>
      </c>
      <c r="P181" s="58">
        <f t="shared" si="71"/>
        <v>117297168200</v>
      </c>
      <c r="Q181" s="58">
        <v>1000000000</v>
      </c>
      <c r="R181" s="58">
        <v>0</v>
      </c>
      <c r="S181" s="58">
        <v>26200000000</v>
      </c>
      <c r="T181" s="58">
        <v>50843055200</v>
      </c>
      <c r="U181" s="58">
        <v>39254113000</v>
      </c>
      <c r="V181" s="58">
        <f t="shared" si="72"/>
        <v>781079150743.59998</v>
      </c>
      <c r="W181" s="58">
        <f t="shared" si="73"/>
        <v>389472197645.59998</v>
      </c>
      <c r="X181" s="58">
        <v>284465573093.20001</v>
      </c>
      <c r="Y181" s="58">
        <v>0</v>
      </c>
      <c r="Z181" s="58">
        <v>0</v>
      </c>
      <c r="AA181" s="58">
        <v>3772825000</v>
      </c>
      <c r="AB181" s="58">
        <v>500000000</v>
      </c>
      <c r="AC181" s="58">
        <v>1970373500</v>
      </c>
      <c r="AD181" s="58">
        <v>94263426052.399994</v>
      </c>
      <c r="AE181" s="58">
        <v>4500000000</v>
      </c>
      <c r="AF181" s="58">
        <f t="shared" si="74"/>
        <v>391606953098</v>
      </c>
      <c r="AG181" s="58">
        <v>56602564200</v>
      </c>
      <c r="AH181" s="58">
        <v>190760406125</v>
      </c>
      <c r="AI181" s="58">
        <v>144243982773</v>
      </c>
      <c r="AJ181" s="58">
        <f t="shared" si="75"/>
        <v>36604586549.400002</v>
      </c>
      <c r="AK181" s="58">
        <v>34604586549.400002</v>
      </c>
      <c r="AL181" s="58">
        <v>0</v>
      </c>
      <c r="AM181" s="58">
        <v>0</v>
      </c>
      <c r="AN181" s="58">
        <v>0</v>
      </c>
      <c r="AO181" s="58">
        <v>2000000000</v>
      </c>
      <c r="AP181" s="58">
        <v>0</v>
      </c>
      <c r="AQ181" s="58">
        <f t="shared" si="76"/>
        <v>5302500000</v>
      </c>
      <c r="AR181" s="58">
        <v>0</v>
      </c>
      <c r="AS181" s="58">
        <v>5302500000</v>
      </c>
      <c r="AT181" s="58">
        <v>0</v>
      </c>
      <c r="AU181" s="58">
        <v>0</v>
      </c>
      <c r="AV181" s="59">
        <f t="shared" si="77"/>
        <v>-31302086549.400024</v>
      </c>
      <c r="AW181" s="59">
        <f t="shared" si="67"/>
        <v>31302086549.400002</v>
      </c>
      <c r="AX181" s="60">
        <f t="shared" si="56"/>
        <v>0</v>
      </c>
      <c r="AY181" s="61">
        <v>1</v>
      </c>
      <c r="AZ181" s="62"/>
      <c r="BA181" s="52">
        <v>1</v>
      </c>
      <c r="BB181" s="6"/>
      <c r="BC181" s="6"/>
      <c r="BD181" s="6"/>
      <c r="BE181" s="52">
        <v>1</v>
      </c>
      <c r="BF181" s="64" t="s">
        <v>114</v>
      </c>
      <c r="BG181" s="5" t="s">
        <v>115</v>
      </c>
      <c r="BH181" s="5" t="s">
        <v>114</v>
      </c>
      <c r="BJ181" s="6">
        <v>1</v>
      </c>
    </row>
    <row r="182" spans="1:62" s="74" customFormat="1" ht="15" customHeight="1" x14ac:dyDescent="0.25">
      <c r="A182" s="53">
        <f t="shared" si="82"/>
        <v>135</v>
      </c>
      <c r="B182" s="53">
        <f t="shared" si="82"/>
        <v>3</v>
      </c>
      <c r="C182" s="68" t="s">
        <v>318</v>
      </c>
      <c r="D182" s="55" t="s">
        <v>94</v>
      </c>
      <c r="E182" s="56">
        <v>42383</v>
      </c>
      <c r="F182" s="69">
        <f t="shared" si="68"/>
        <v>833010545232</v>
      </c>
      <c r="G182" s="70">
        <f t="shared" si="69"/>
        <v>40028491431</v>
      </c>
      <c r="H182" s="70">
        <v>13924976048</v>
      </c>
      <c r="I182" s="70">
        <v>7261637520</v>
      </c>
      <c r="J182" s="70">
        <v>3699898240</v>
      </c>
      <c r="K182" s="70">
        <v>15141979623</v>
      </c>
      <c r="L182" s="70">
        <f t="shared" si="70"/>
        <v>711856466620</v>
      </c>
      <c r="M182" s="70">
        <v>86108770000</v>
      </c>
      <c r="N182" s="70">
        <v>465182700000</v>
      </c>
      <c r="O182" s="70">
        <v>160564996620</v>
      </c>
      <c r="P182" s="70">
        <f t="shared" si="71"/>
        <v>81125587181</v>
      </c>
      <c r="Q182" s="70">
        <v>0</v>
      </c>
      <c r="R182" s="70">
        <v>0</v>
      </c>
      <c r="S182" s="70">
        <v>26053074181</v>
      </c>
      <c r="T182" s="70">
        <v>0</v>
      </c>
      <c r="U182" s="70">
        <f>21635520000+33436993000</f>
        <v>55072513000</v>
      </c>
      <c r="V182" s="70">
        <f t="shared" si="72"/>
        <v>923479540330</v>
      </c>
      <c r="W182" s="70">
        <f t="shared" si="73"/>
        <v>403775989441</v>
      </c>
      <c r="X182" s="70">
        <v>305333179302</v>
      </c>
      <c r="Y182" s="70">
        <v>0</v>
      </c>
      <c r="Z182" s="70">
        <v>0</v>
      </c>
      <c r="AA182" s="70">
        <v>5095800000</v>
      </c>
      <c r="AB182" s="70">
        <v>204000000</v>
      </c>
      <c r="AC182" s="70">
        <v>2118661357</v>
      </c>
      <c r="AD182" s="70">
        <v>89290791863</v>
      </c>
      <c r="AE182" s="70">
        <v>1733556919</v>
      </c>
      <c r="AF182" s="70">
        <f t="shared" si="74"/>
        <v>519703550889</v>
      </c>
      <c r="AG182" s="70">
        <v>101005353800</v>
      </c>
      <c r="AH182" s="70">
        <v>158952143505</v>
      </c>
      <c r="AI182" s="70">
        <v>259746053584</v>
      </c>
      <c r="AJ182" s="70">
        <f t="shared" si="75"/>
        <v>96968995098</v>
      </c>
      <c r="AK182" s="70">
        <v>96968995098</v>
      </c>
      <c r="AL182" s="70">
        <v>0</v>
      </c>
      <c r="AM182" s="70">
        <v>0</v>
      </c>
      <c r="AN182" s="70">
        <v>0</v>
      </c>
      <c r="AO182" s="70">
        <v>0</v>
      </c>
      <c r="AP182" s="70">
        <v>0</v>
      </c>
      <c r="AQ182" s="70">
        <f t="shared" si="76"/>
        <v>6500000000</v>
      </c>
      <c r="AR182" s="70">
        <v>0</v>
      </c>
      <c r="AS182" s="70">
        <v>6500000000</v>
      </c>
      <c r="AT182" s="70">
        <v>0</v>
      </c>
      <c r="AU182" s="70">
        <v>0</v>
      </c>
      <c r="AV182" s="71">
        <f t="shared" si="77"/>
        <v>-90468995098</v>
      </c>
      <c r="AW182" s="71">
        <f t="shared" si="67"/>
        <v>90468995098</v>
      </c>
      <c r="AX182" s="60">
        <f t="shared" si="56"/>
        <v>0</v>
      </c>
      <c r="AY182" s="72"/>
      <c r="AZ182" s="73">
        <v>1</v>
      </c>
      <c r="BA182" s="63">
        <v>1</v>
      </c>
      <c r="BB182" s="64"/>
      <c r="BC182" s="64"/>
      <c r="BD182" s="64"/>
      <c r="BE182" s="64"/>
      <c r="BF182" s="64"/>
      <c r="BG182" s="74" t="s">
        <v>163</v>
      </c>
      <c r="BH182" s="74" t="s">
        <v>114</v>
      </c>
      <c r="BJ182" s="64"/>
    </row>
    <row r="183" spans="1:62" ht="15" customHeight="1" x14ac:dyDescent="0.25">
      <c r="A183" s="53">
        <f t="shared" si="82"/>
        <v>136</v>
      </c>
      <c r="B183" s="53">
        <f t="shared" si="82"/>
        <v>4</v>
      </c>
      <c r="C183" s="54" t="s">
        <v>319</v>
      </c>
      <c r="D183" s="55" t="s">
        <v>135</v>
      </c>
      <c r="E183" s="56">
        <v>42367</v>
      </c>
      <c r="F183" s="57">
        <f t="shared" si="68"/>
        <v>888726442500</v>
      </c>
      <c r="G183" s="58">
        <f t="shared" si="69"/>
        <v>84301460000</v>
      </c>
      <c r="H183" s="58">
        <v>43384020000</v>
      </c>
      <c r="I183" s="58">
        <v>5453500000</v>
      </c>
      <c r="J183" s="58">
        <v>6200000000</v>
      </c>
      <c r="K183" s="58">
        <v>29263940000</v>
      </c>
      <c r="L183" s="58">
        <f t="shared" si="70"/>
        <v>691197082000</v>
      </c>
      <c r="M183" s="58">
        <v>68930725000</v>
      </c>
      <c r="N183" s="58">
        <v>436502048000</v>
      </c>
      <c r="O183" s="58">
        <v>185764309000</v>
      </c>
      <c r="P183" s="58">
        <f t="shared" si="71"/>
        <v>113227900500</v>
      </c>
      <c r="Q183" s="58">
        <v>0</v>
      </c>
      <c r="R183" s="58">
        <v>0</v>
      </c>
      <c r="S183" s="58">
        <v>76357719500</v>
      </c>
      <c r="T183" s="58">
        <v>0</v>
      </c>
      <c r="U183" s="58">
        <v>36870181000</v>
      </c>
      <c r="V183" s="58">
        <f t="shared" si="72"/>
        <v>930549416750</v>
      </c>
      <c r="W183" s="58">
        <f t="shared" si="73"/>
        <v>404154893250</v>
      </c>
      <c r="X183" s="58">
        <v>306629573000</v>
      </c>
      <c r="Y183" s="58">
        <v>0</v>
      </c>
      <c r="Z183" s="58">
        <v>0</v>
      </c>
      <c r="AA183" s="58">
        <v>23279788000</v>
      </c>
      <c r="AB183" s="58">
        <v>4200000000</v>
      </c>
      <c r="AC183" s="58">
        <v>0</v>
      </c>
      <c r="AD183" s="58">
        <v>69045532250</v>
      </c>
      <c r="AE183" s="58">
        <v>1000000000</v>
      </c>
      <c r="AF183" s="58">
        <f t="shared" si="74"/>
        <v>526394523500</v>
      </c>
      <c r="AG183" s="58">
        <v>66011067600</v>
      </c>
      <c r="AH183" s="58">
        <v>197048407900</v>
      </c>
      <c r="AI183" s="58">
        <v>263335048000</v>
      </c>
      <c r="AJ183" s="58">
        <f t="shared" si="75"/>
        <v>52822974250</v>
      </c>
      <c r="AK183" s="58">
        <v>52822974250</v>
      </c>
      <c r="AL183" s="58">
        <v>0</v>
      </c>
      <c r="AM183" s="58">
        <v>0</v>
      </c>
      <c r="AN183" s="58">
        <v>0</v>
      </c>
      <c r="AO183" s="58">
        <v>0</v>
      </c>
      <c r="AP183" s="58">
        <v>0</v>
      </c>
      <c r="AQ183" s="58">
        <f t="shared" si="76"/>
        <v>11000000000</v>
      </c>
      <c r="AR183" s="58">
        <v>0</v>
      </c>
      <c r="AS183" s="58">
        <v>11000000000</v>
      </c>
      <c r="AT183" s="58">
        <v>0</v>
      </c>
      <c r="AU183" s="58">
        <v>0</v>
      </c>
      <c r="AV183" s="59">
        <f t="shared" si="77"/>
        <v>-41822974250</v>
      </c>
      <c r="AW183" s="59">
        <f t="shared" si="67"/>
        <v>41822974250</v>
      </c>
      <c r="AX183" s="60">
        <f t="shared" si="56"/>
        <v>0</v>
      </c>
      <c r="AY183" s="61">
        <v>1</v>
      </c>
      <c r="AZ183" s="62"/>
      <c r="BA183" s="52">
        <v>1</v>
      </c>
      <c r="BB183" s="6"/>
      <c r="BC183" s="6"/>
      <c r="BD183" s="6"/>
      <c r="BE183" s="52">
        <v>1</v>
      </c>
      <c r="BG183" s="5" t="s">
        <v>96</v>
      </c>
      <c r="BH183" s="5" t="s">
        <v>124</v>
      </c>
      <c r="BJ183" s="6">
        <v>1</v>
      </c>
    </row>
    <row r="184" spans="1:62" ht="15" customHeight="1" x14ac:dyDescent="0.25">
      <c r="A184" s="53">
        <f t="shared" si="82"/>
        <v>137</v>
      </c>
      <c r="B184" s="53">
        <f t="shared" si="82"/>
        <v>5</v>
      </c>
      <c r="C184" s="54" t="s">
        <v>320</v>
      </c>
      <c r="D184" s="55" t="s">
        <v>135</v>
      </c>
      <c r="E184" s="56">
        <v>42366</v>
      </c>
      <c r="F184" s="57">
        <f t="shared" si="68"/>
        <v>902801566602.34998</v>
      </c>
      <c r="G184" s="58">
        <f t="shared" si="69"/>
        <v>113770420841.35001</v>
      </c>
      <c r="H184" s="58">
        <v>41431236466.349998</v>
      </c>
      <c r="I184" s="58">
        <v>9121307730</v>
      </c>
      <c r="J184" s="58">
        <v>3000000000</v>
      </c>
      <c r="K184" s="58">
        <v>60217876645</v>
      </c>
      <c r="L184" s="58">
        <f t="shared" si="70"/>
        <v>639807133309</v>
      </c>
      <c r="M184" s="58">
        <v>58242170309</v>
      </c>
      <c r="N184" s="58">
        <v>479789103000</v>
      </c>
      <c r="O184" s="58">
        <v>101775860000</v>
      </c>
      <c r="P184" s="58">
        <f t="shared" si="71"/>
        <v>149224012452</v>
      </c>
      <c r="Q184" s="58">
        <v>0</v>
      </c>
      <c r="R184" s="58">
        <v>0</v>
      </c>
      <c r="S184" s="58">
        <v>29119786452</v>
      </c>
      <c r="T184" s="58">
        <v>61868701000</v>
      </c>
      <c r="U184" s="58">
        <v>58235525000</v>
      </c>
      <c r="V184" s="58">
        <f t="shared" si="72"/>
        <v>1012114163395.1799</v>
      </c>
      <c r="W184" s="58">
        <f t="shared" si="73"/>
        <v>456402574338.17999</v>
      </c>
      <c r="X184" s="58">
        <v>351920606087.64001</v>
      </c>
      <c r="Y184" s="58">
        <v>0</v>
      </c>
      <c r="Z184" s="58">
        <v>288000000</v>
      </c>
      <c r="AA184" s="58">
        <v>12597856500</v>
      </c>
      <c r="AB184" s="58">
        <v>200000000</v>
      </c>
      <c r="AC184" s="58">
        <v>0</v>
      </c>
      <c r="AD184" s="58">
        <v>88396111750.539993</v>
      </c>
      <c r="AE184" s="58">
        <v>3000000000</v>
      </c>
      <c r="AF184" s="58">
        <f t="shared" si="74"/>
        <v>555711589057</v>
      </c>
      <c r="AG184" s="58">
        <v>74367382529</v>
      </c>
      <c r="AH184" s="58">
        <v>231270831663</v>
      </c>
      <c r="AI184" s="58">
        <v>250073374865</v>
      </c>
      <c r="AJ184" s="58">
        <f t="shared" si="75"/>
        <v>112874020195.83</v>
      </c>
      <c r="AK184" s="58">
        <v>112874020195.83</v>
      </c>
      <c r="AL184" s="58">
        <v>0</v>
      </c>
      <c r="AM184" s="58">
        <v>0</v>
      </c>
      <c r="AN184" s="58">
        <v>0</v>
      </c>
      <c r="AO184" s="58">
        <v>0</v>
      </c>
      <c r="AP184" s="58">
        <v>0</v>
      </c>
      <c r="AQ184" s="58">
        <f t="shared" si="76"/>
        <v>3561423403</v>
      </c>
      <c r="AR184" s="58">
        <v>0</v>
      </c>
      <c r="AS184" s="58">
        <v>3561423403</v>
      </c>
      <c r="AT184" s="58">
        <v>0</v>
      </c>
      <c r="AU184" s="58">
        <v>0</v>
      </c>
      <c r="AV184" s="59">
        <f t="shared" si="77"/>
        <v>-109312596792.82996</v>
      </c>
      <c r="AW184" s="59">
        <f t="shared" si="67"/>
        <v>109312596792.83</v>
      </c>
      <c r="AX184" s="60">
        <f t="shared" si="56"/>
        <v>0</v>
      </c>
      <c r="AY184" s="61">
        <v>1</v>
      </c>
      <c r="AZ184" s="62"/>
      <c r="BA184" s="52">
        <v>1</v>
      </c>
      <c r="BB184" s="6"/>
      <c r="BC184" s="6"/>
      <c r="BD184" s="6"/>
      <c r="BE184" s="52">
        <v>1</v>
      </c>
      <c r="BG184" s="5" t="s">
        <v>96</v>
      </c>
      <c r="BH184" s="5" t="s">
        <v>97</v>
      </c>
      <c r="BJ184" s="6">
        <v>1</v>
      </c>
    </row>
    <row r="185" spans="1:62" ht="15" customHeight="1" x14ac:dyDescent="0.25">
      <c r="A185" s="53">
        <f t="shared" si="82"/>
        <v>138</v>
      </c>
      <c r="B185" s="53">
        <f t="shared" si="82"/>
        <v>6</v>
      </c>
      <c r="C185" s="54" t="s">
        <v>321</v>
      </c>
      <c r="D185" s="55" t="s">
        <v>119</v>
      </c>
      <c r="E185" s="56">
        <v>42367</v>
      </c>
      <c r="F185" s="57">
        <f t="shared" si="68"/>
        <v>790031349731</v>
      </c>
      <c r="G185" s="58">
        <f t="shared" si="69"/>
        <v>76146013501</v>
      </c>
      <c r="H185" s="58">
        <v>33274500000</v>
      </c>
      <c r="I185" s="58">
        <v>3836720250</v>
      </c>
      <c r="J185" s="58">
        <v>3250000000</v>
      </c>
      <c r="K185" s="58">
        <v>35784793251</v>
      </c>
      <c r="L185" s="58">
        <f t="shared" si="70"/>
        <v>663046082860</v>
      </c>
      <c r="M185" s="58">
        <v>75406618000</v>
      </c>
      <c r="N185" s="58">
        <v>438706118000</v>
      </c>
      <c r="O185" s="58">
        <v>148933346860</v>
      </c>
      <c r="P185" s="58">
        <f t="shared" si="71"/>
        <v>50839253370</v>
      </c>
      <c r="Q185" s="58">
        <v>2943074298</v>
      </c>
      <c r="R185" s="58">
        <v>0</v>
      </c>
      <c r="S185" s="58">
        <v>20797114072</v>
      </c>
      <c r="T185" s="58">
        <v>0</v>
      </c>
      <c r="U185" s="58">
        <v>27099065000</v>
      </c>
      <c r="V185" s="58">
        <f t="shared" si="72"/>
        <v>939839110364</v>
      </c>
      <c r="W185" s="58">
        <f t="shared" si="73"/>
        <v>401263164747</v>
      </c>
      <c r="X185" s="58">
        <v>308652062082</v>
      </c>
      <c r="Y185" s="58">
        <v>0</v>
      </c>
      <c r="Z185" s="58">
        <v>0</v>
      </c>
      <c r="AA185" s="58">
        <v>10935980000</v>
      </c>
      <c r="AB185" s="58">
        <v>2471900000</v>
      </c>
      <c r="AC185" s="58">
        <v>3711122025</v>
      </c>
      <c r="AD185" s="58">
        <v>74492100640</v>
      </c>
      <c r="AE185" s="58">
        <v>1000000000</v>
      </c>
      <c r="AF185" s="58">
        <f t="shared" si="74"/>
        <v>538575945617</v>
      </c>
      <c r="AG185" s="58">
        <v>85131500250</v>
      </c>
      <c r="AH185" s="58">
        <v>186167523617</v>
      </c>
      <c r="AI185" s="58">
        <v>267276921750</v>
      </c>
      <c r="AJ185" s="58">
        <f t="shared" si="75"/>
        <v>153807760633</v>
      </c>
      <c r="AK185" s="58">
        <v>150107760633</v>
      </c>
      <c r="AL185" s="58">
        <v>0</v>
      </c>
      <c r="AM185" s="58">
        <v>0</v>
      </c>
      <c r="AN185" s="58">
        <v>0</v>
      </c>
      <c r="AO185" s="58">
        <v>3700000000</v>
      </c>
      <c r="AP185" s="58">
        <v>0</v>
      </c>
      <c r="AQ185" s="58">
        <f t="shared" si="76"/>
        <v>4000000000</v>
      </c>
      <c r="AR185" s="58">
        <v>0</v>
      </c>
      <c r="AS185" s="58">
        <v>2000000000</v>
      </c>
      <c r="AT185" s="58">
        <v>0</v>
      </c>
      <c r="AU185" s="58">
        <v>2000000000</v>
      </c>
      <c r="AV185" s="59">
        <f t="shared" si="77"/>
        <v>-149807760633</v>
      </c>
      <c r="AW185" s="59">
        <f t="shared" si="67"/>
        <v>149807760633</v>
      </c>
      <c r="AX185" s="60">
        <f t="shared" si="56"/>
        <v>0</v>
      </c>
      <c r="AY185" s="61">
        <v>1</v>
      </c>
      <c r="AZ185" s="62"/>
      <c r="BA185" s="52">
        <v>1</v>
      </c>
      <c r="BB185" s="6"/>
      <c r="BC185" s="6"/>
      <c r="BD185" s="6"/>
      <c r="BE185" s="52">
        <v>1</v>
      </c>
      <c r="BG185" s="5" t="s">
        <v>96</v>
      </c>
      <c r="BH185" s="5" t="s">
        <v>128</v>
      </c>
      <c r="BJ185" s="6">
        <v>1</v>
      </c>
    </row>
    <row r="186" spans="1:62" ht="15" customHeight="1" x14ac:dyDescent="0.25">
      <c r="A186" s="53">
        <f t="shared" si="82"/>
        <v>139</v>
      </c>
      <c r="B186" s="53">
        <f t="shared" si="82"/>
        <v>7</v>
      </c>
      <c r="C186" s="54" t="s">
        <v>322</v>
      </c>
      <c r="D186" s="55" t="s">
        <v>264</v>
      </c>
      <c r="E186" s="56">
        <v>42367</v>
      </c>
      <c r="F186" s="57">
        <f t="shared" si="68"/>
        <v>977564588119.25</v>
      </c>
      <c r="G186" s="58">
        <f t="shared" si="69"/>
        <v>149000000000.25</v>
      </c>
      <c r="H186" s="58">
        <v>72758537797</v>
      </c>
      <c r="I186" s="58">
        <v>20534899693.25</v>
      </c>
      <c r="J186" s="58">
        <v>4500000000</v>
      </c>
      <c r="K186" s="58">
        <v>51206562510</v>
      </c>
      <c r="L186" s="58">
        <f t="shared" si="70"/>
        <v>686069159000</v>
      </c>
      <c r="M186" s="58">
        <v>70112308000</v>
      </c>
      <c r="N186" s="58">
        <v>451406721000</v>
      </c>
      <c r="O186" s="58">
        <v>164550130000</v>
      </c>
      <c r="P186" s="58">
        <f t="shared" si="71"/>
        <v>142495429119</v>
      </c>
      <c r="Q186" s="58">
        <v>0</v>
      </c>
      <c r="R186" s="58">
        <v>0</v>
      </c>
      <c r="S186" s="58">
        <v>48397950119</v>
      </c>
      <c r="T186" s="58">
        <v>54097479000</v>
      </c>
      <c r="U186" s="58">
        <v>40000000000</v>
      </c>
      <c r="V186" s="58">
        <f t="shared" si="72"/>
        <v>1069564588119.25</v>
      </c>
      <c r="W186" s="58">
        <f t="shared" si="73"/>
        <v>410436631319.25</v>
      </c>
      <c r="X186" s="58">
        <v>396233631319.25</v>
      </c>
      <c r="Y186" s="58">
        <v>0</v>
      </c>
      <c r="Z186" s="58">
        <v>0</v>
      </c>
      <c r="AA186" s="58">
        <v>11040000000</v>
      </c>
      <c r="AB186" s="58">
        <v>863000000</v>
      </c>
      <c r="AC186" s="58">
        <v>0</v>
      </c>
      <c r="AD186" s="58">
        <v>1000000000</v>
      </c>
      <c r="AE186" s="58">
        <v>1300000000</v>
      </c>
      <c r="AF186" s="58">
        <f t="shared" si="74"/>
        <v>659127956800</v>
      </c>
      <c r="AG186" s="58">
        <v>85605663144</v>
      </c>
      <c r="AH186" s="58">
        <v>214425338771</v>
      </c>
      <c r="AI186" s="58">
        <v>359096954885</v>
      </c>
      <c r="AJ186" s="58">
        <f t="shared" si="75"/>
        <v>99000000000</v>
      </c>
      <c r="AK186" s="58">
        <v>99000000000</v>
      </c>
      <c r="AL186" s="58">
        <v>0</v>
      </c>
      <c r="AM186" s="58">
        <v>0</v>
      </c>
      <c r="AN186" s="58">
        <v>0</v>
      </c>
      <c r="AO186" s="58">
        <v>0</v>
      </c>
      <c r="AP186" s="58">
        <v>0</v>
      </c>
      <c r="AQ186" s="58">
        <f t="shared" si="76"/>
        <v>7000000000</v>
      </c>
      <c r="AR186" s="58">
        <v>0</v>
      </c>
      <c r="AS186" s="58">
        <v>7000000000</v>
      </c>
      <c r="AT186" s="58">
        <v>0</v>
      </c>
      <c r="AU186" s="58">
        <v>0</v>
      </c>
      <c r="AV186" s="59">
        <f t="shared" si="77"/>
        <v>-92000000000</v>
      </c>
      <c r="AW186" s="59">
        <f t="shared" si="67"/>
        <v>92000000000</v>
      </c>
      <c r="AX186" s="60">
        <f t="shared" si="56"/>
        <v>0</v>
      </c>
      <c r="AY186" s="61">
        <v>1</v>
      </c>
      <c r="AZ186" s="62"/>
      <c r="BA186" s="52">
        <v>1</v>
      </c>
      <c r="BB186" s="6"/>
      <c r="BC186" s="6"/>
      <c r="BD186" s="6"/>
      <c r="BE186" s="52">
        <v>1</v>
      </c>
      <c r="BG186" s="5" t="s">
        <v>96</v>
      </c>
      <c r="BH186" s="5" t="s">
        <v>109</v>
      </c>
      <c r="BJ186" s="6">
        <v>1</v>
      </c>
    </row>
    <row r="187" spans="1:62" s="74" customFormat="1" ht="15" customHeight="1" x14ac:dyDescent="0.25">
      <c r="A187" s="75" t="s">
        <v>145</v>
      </c>
      <c r="B187" s="75" t="s">
        <v>145</v>
      </c>
      <c r="C187" s="76" t="s">
        <v>146</v>
      </c>
      <c r="D187" s="77"/>
      <c r="E187" s="77"/>
      <c r="F187" s="78">
        <f>SUM(F180:F185)</f>
        <v>5296538205509.5498</v>
      </c>
      <c r="G187" s="78">
        <f t="shared" ref="G187:AZ187" si="83">SUM(G180:G185)</f>
        <v>468161677823.34998</v>
      </c>
      <c r="H187" s="78">
        <f t="shared" si="83"/>
        <v>188963733514.35001</v>
      </c>
      <c r="I187" s="78">
        <f t="shared" si="83"/>
        <v>42376729500</v>
      </c>
      <c r="J187" s="78">
        <f t="shared" si="83"/>
        <v>25076549240</v>
      </c>
      <c r="K187" s="78">
        <f t="shared" si="83"/>
        <v>211744665569</v>
      </c>
      <c r="L187" s="78">
        <f t="shared" si="83"/>
        <v>4146448953983.2002</v>
      </c>
      <c r="M187" s="78">
        <f t="shared" si="83"/>
        <v>520068077447.20001</v>
      </c>
      <c r="N187" s="78">
        <f t="shared" si="83"/>
        <v>2798142751000</v>
      </c>
      <c r="O187" s="78">
        <f t="shared" si="83"/>
        <v>828238125536</v>
      </c>
      <c r="P187" s="78">
        <f t="shared" si="83"/>
        <v>681927573703</v>
      </c>
      <c r="Q187" s="78">
        <f t="shared" si="83"/>
        <v>3943074298</v>
      </c>
      <c r="R187" s="78">
        <f t="shared" si="83"/>
        <v>0</v>
      </c>
      <c r="S187" s="78">
        <f t="shared" si="83"/>
        <v>231843648205</v>
      </c>
      <c r="T187" s="78">
        <f t="shared" si="83"/>
        <v>188912469200</v>
      </c>
      <c r="U187" s="78">
        <f t="shared" si="83"/>
        <v>257228382000</v>
      </c>
      <c r="V187" s="78">
        <f t="shared" si="83"/>
        <v>5831058352932.7803</v>
      </c>
      <c r="W187" s="78">
        <f t="shared" si="83"/>
        <v>2670994922521.7803</v>
      </c>
      <c r="X187" s="78">
        <f t="shared" si="83"/>
        <v>2061305834664.8398</v>
      </c>
      <c r="Y187" s="78">
        <f t="shared" si="83"/>
        <v>0</v>
      </c>
      <c r="Z187" s="78">
        <f t="shared" si="83"/>
        <v>3788000000</v>
      </c>
      <c r="AA187" s="78">
        <f t="shared" si="83"/>
        <v>74754681500</v>
      </c>
      <c r="AB187" s="78">
        <f t="shared" si="83"/>
        <v>10352150000</v>
      </c>
      <c r="AC187" s="78">
        <f t="shared" si="83"/>
        <v>13195039882</v>
      </c>
      <c r="AD187" s="78">
        <f t="shared" si="83"/>
        <v>494365659555.94</v>
      </c>
      <c r="AE187" s="78">
        <f t="shared" si="83"/>
        <v>13233556919</v>
      </c>
      <c r="AF187" s="78">
        <f t="shared" si="83"/>
        <v>3160063430411</v>
      </c>
      <c r="AG187" s="78">
        <f t="shared" si="83"/>
        <v>462803992379</v>
      </c>
      <c r="AH187" s="78">
        <f t="shared" si="83"/>
        <v>1218279234686</v>
      </c>
      <c r="AI187" s="78">
        <f t="shared" si="83"/>
        <v>1478980203346</v>
      </c>
      <c r="AJ187" s="78">
        <f t="shared" si="83"/>
        <v>574884070826.22998</v>
      </c>
      <c r="AK187" s="78">
        <f t="shared" si="83"/>
        <v>569184070826.22998</v>
      </c>
      <c r="AL187" s="78">
        <f t="shared" si="83"/>
        <v>0</v>
      </c>
      <c r="AM187" s="78">
        <f t="shared" si="83"/>
        <v>0</v>
      </c>
      <c r="AN187" s="78">
        <f t="shared" si="83"/>
        <v>0</v>
      </c>
      <c r="AO187" s="78">
        <f t="shared" si="83"/>
        <v>5700000000</v>
      </c>
      <c r="AP187" s="78">
        <f t="shared" si="83"/>
        <v>0</v>
      </c>
      <c r="AQ187" s="78">
        <f t="shared" si="83"/>
        <v>40363923403</v>
      </c>
      <c r="AR187" s="78">
        <f t="shared" si="83"/>
        <v>0</v>
      </c>
      <c r="AS187" s="78">
        <f t="shared" si="83"/>
        <v>28363923403</v>
      </c>
      <c r="AT187" s="78">
        <f t="shared" si="83"/>
        <v>0</v>
      </c>
      <c r="AU187" s="78">
        <f t="shared" si="83"/>
        <v>12000000000</v>
      </c>
      <c r="AV187" s="78">
        <f t="shared" si="83"/>
        <v>-534520147423.22998</v>
      </c>
      <c r="AW187" s="78">
        <f t="shared" si="83"/>
        <v>534520147423.23004</v>
      </c>
      <c r="AX187" s="79">
        <f t="shared" si="83"/>
        <v>0</v>
      </c>
      <c r="AY187" s="80">
        <f t="shared" si="83"/>
        <v>5</v>
      </c>
      <c r="AZ187" s="81">
        <f t="shared" si="83"/>
        <v>1</v>
      </c>
      <c r="BA187" s="64"/>
      <c r="BB187" s="64"/>
      <c r="BC187" s="64"/>
      <c r="BD187" s="64"/>
      <c r="BE187" s="64"/>
      <c r="BF187" s="64"/>
      <c r="BJ187" s="64"/>
    </row>
    <row r="188" spans="1:62" s="74" customFormat="1" ht="15" customHeight="1" x14ac:dyDescent="0.25">
      <c r="A188" s="75" t="s">
        <v>147</v>
      </c>
      <c r="B188" s="75" t="s">
        <v>147</v>
      </c>
      <c r="C188" s="76" t="s">
        <v>148</v>
      </c>
      <c r="D188" s="77"/>
      <c r="E188" s="77"/>
      <c r="F188" s="78">
        <f>SUM(F186)</f>
        <v>977564588119.25</v>
      </c>
      <c r="G188" s="78">
        <f t="shared" ref="G188:AZ188" si="84">SUM(G186)</f>
        <v>149000000000.25</v>
      </c>
      <c r="H188" s="78">
        <f t="shared" si="84"/>
        <v>72758537797</v>
      </c>
      <c r="I188" s="78">
        <f t="shared" si="84"/>
        <v>20534899693.25</v>
      </c>
      <c r="J188" s="78">
        <f t="shared" si="84"/>
        <v>4500000000</v>
      </c>
      <c r="K188" s="78">
        <f t="shared" si="84"/>
        <v>51206562510</v>
      </c>
      <c r="L188" s="78">
        <f t="shared" si="84"/>
        <v>686069159000</v>
      </c>
      <c r="M188" s="78">
        <f t="shared" si="84"/>
        <v>70112308000</v>
      </c>
      <c r="N188" s="78">
        <f t="shared" si="84"/>
        <v>451406721000</v>
      </c>
      <c r="O188" s="78">
        <f t="shared" si="84"/>
        <v>164550130000</v>
      </c>
      <c r="P188" s="78">
        <f t="shared" si="84"/>
        <v>142495429119</v>
      </c>
      <c r="Q188" s="78">
        <f t="shared" si="84"/>
        <v>0</v>
      </c>
      <c r="R188" s="78">
        <f t="shared" si="84"/>
        <v>0</v>
      </c>
      <c r="S188" s="78">
        <f t="shared" si="84"/>
        <v>48397950119</v>
      </c>
      <c r="T188" s="78">
        <f t="shared" si="84"/>
        <v>54097479000</v>
      </c>
      <c r="U188" s="78">
        <f t="shared" si="84"/>
        <v>40000000000</v>
      </c>
      <c r="V188" s="78">
        <f t="shared" si="84"/>
        <v>1069564588119.25</v>
      </c>
      <c r="W188" s="78">
        <f t="shared" si="84"/>
        <v>410436631319.25</v>
      </c>
      <c r="X188" s="78">
        <f t="shared" si="84"/>
        <v>396233631319.25</v>
      </c>
      <c r="Y188" s="78">
        <f t="shared" si="84"/>
        <v>0</v>
      </c>
      <c r="Z188" s="78">
        <f t="shared" si="84"/>
        <v>0</v>
      </c>
      <c r="AA188" s="78">
        <f t="shared" si="84"/>
        <v>11040000000</v>
      </c>
      <c r="AB188" s="78">
        <f t="shared" si="84"/>
        <v>863000000</v>
      </c>
      <c r="AC188" s="78">
        <f t="shared" si="84"/>
        <v>0</v>
      </c>
      <c r="AD188" s="78">
        <f t="shared" si="84"/>
        <v>1000000000</v>
      </c>
      <c r="AE188" s="78">
        <f t="shared" si="84"/>
        <v>1300000000</v>
      </c>
      <c r="AF188" s="78">
        <f t="shared" si="84"/>
        <v>659127956800</v>
      </c>
      <c r="AG188" s="78">
        <f t="shared" si="84"/>
        <v>85605663144</v>
      </c>
      <c r="AH188" s="78">
        <f t="shared" si="84"/>
        <v>214425338771</v>
      </c>
      <c r="AI188" s="78">
        <f t="shared" si="84"/>
        <v>359096954885</v>
      </c>
      <c r="AJ188" s="78">
        <f t="shared" si="84"/>
        <v>99000000000</v>
      </c>
      <c r="AK188" s="78">
        <f t="shared" si="84"/>
        <v>99000000000</v>
      </c>
      <c r="AL188" s="78">
        <f t="shared" si="84"/>
        <v>0</v>
      </c>
      <c r="AM188" s="78">
        <f t="shared" si="84"/>
        <v>0</v>
      </c>
      <c r="AN188" s="78">
        <f t="shared" si="84"/>
        <v>0</v>
      </c>
      <c r="AO188" s="78">
        <f t="shared" si="84"/>
        <v>0</v>
      </c>
      <c r="AP188" s="78">
        <f t="shared" si="84"/>
        <v>0</v>
      </c>
      <c r="AQ188" s="78">
        <f t="shared" si="84"/>
        <v>7000000000</v>
      </c>
      <c r="AR188" s="78">
        <f t="shared" si="84"/>
        <v>0</v>
      </c>
      <c r="AS188" s="78">
        <f t="shared" si="84"/>
        <v>7000000000</v>
      </c>
      <c r="AT188" s="78">
        <f t="shared" si="84"/>
        <v>0</v>
      </c>
      <c r="AU188" s="78">
        <f t="shared" si="84"/>
        <v>0</v>
      </c>
      <c r="AV188" s="78">
        <f t="shared" si="84"/>
        <v>-92000000000</v>
      </c>
      <c r="AW188" s="78">
        <f t="shared" si="84"/>
        <v>92000000000</v>
      </c>
      <c r="AX188" s="79">
        <f t="shared" si="84"/>
        <v>0</v>
      </c>
      <c r="AY188" s="80">
        <f t="shared" si="84"/>
        <v>1</v>
      </c>
      <c r="AZ188" s="81">
        <f t="shared" si="84"/>
        <v>0</v>
      </c>
      <c r="BA188" s="64"/>
      <c r="BB188" s="64"/>
      <c r="BC188" s="64"/>
      <c r="BD188" s="64"/>
      <c r="BE188" s="64"/>
      <c r="BF188" s="64"/>
      <c r="BJ188" s="64"/>
    </row>
    <row r="189" spans="1:62" s="74" customFormat="1" ht="15" customHeight="1" x14ac:dyDescent="0.25">
      <c r="A189" s="75" t="s">
        <v>149</v>
      </c>
      <c r="B189" s="75" t="s">
        <v>149</v>
      </c>
      <c r="C189" s="76" t="s">
        <v>323</v>
      </c>
      <c r="D189" s="77"/>
      <c r="E189" s="77"/>
      <c r="F189" s="78">
        <f t="shared" ref="F189:AZ189" si="85">F187+F188</f>
        <v>6274102793628.7998</v>
      </c>
      <c r="G189" s="78">
        <f t="shared" si="85"/>
        <v>617161677823.59998</v>
      </c>
      <c r="H189" s="78">
        <f t="shared" si="85"/>
        <v>261722271311.35001</v>
      </c>
      <c r="I189" s="78">
        <f t="shared" si="85"/>
        <v>62911629193.25</v>
      </c>
      <c r="J189" s="78">
        <f t="shared" si="85"/>
        <v>29576549240</v>
      </c>
      <c r="K189" s="78">
        <f t="shared" si="85"/>
        <v>262951228079</v>
      </c>
      <c r="L189" s="78">
        <f t="shared" si="85"/>
        <v>4832518112983.2002</v>
      </c>
      <c r="M189" s="78">
        <f t="shared" si="85"/>
        <v>590180385447.19995</v>
      </c>
      <c r="N189" s="78">
        <f t="shared" si="85"/>
        <v>3249549472000</v>
      </c>
      <c r="O189" s="78">
        <f t="shared" si="85"/>
        <v>992788255536</v>
      </c>
      <c r="P189" s="78">
        <f t="shared" si="85"/>
        <v>824423002822</v>
      </c>
      <c r="Q189" s="78">
        <f t="shared" si="85"/>
        <v>3943074298</v>
      </c>
      <c r="R189" s="78">
        <f t="shared" si="85"/>
        <v>0</v>
      </c>
      <c r="S189" s="78">
        <f t="shared" si="85"/>
        <v>280241598324</v>
      </c>
      <c r="T189" s="78">
        <f t="shared" si="85"/>
        <v>243009948200</v>
      </c>
      <c r="U189" s="78">
        <f t="shared" si="85"/>
        <v>297228382000</v>
      </c>
      <c r="V189" s="78">
        <f t="shared" si="85"/>
        <v>6900622941052.0303</v>
      </c>
      <c r="W189" s="78">
        <f t="shared" si="85"/>
        <v>3081431553841.0303</v>
      </c>
      <c r="X189" s="78">
        <f t="shared" si="85"/>
        <v>2457539465984.0898</v>
      </c>
      <c r="Y189" s="78">
        <f t="shared" si="85"/>
        <v>0</v>
      </c>
      <c r="Z189" s="78">
        <f t="shared" si="85"/>
        <v>3788000000</v>
      </c>
      <c r="AA189" s="78">
        <f t="shared" si="85"/>
        <v>85794681500</v>
      </c>
      <c r="AB189" s="78">
        <f t="shared" si="85"/>
        <v>11215150000</v>
      </c>
      <c r="AC189" s="78">
        <f t="shared" si="85"/>
        <v>13195039882</v>
      </c>
      <c r="AD189" s="78">
        <f t="shared" si="85"/>
        <v>495365659555.94</v>
      </c>
      <c r="AE189" s="78">
        <f t="shared" si="85"/>
        <v>14533556919</v>
      </c>
      <c r="AF189" s="78">
        <f t="shared" si="85"/>
        <v>3819191387211</v>
      </c>
      <c r="AG189" s="78">
        <f t="shared" si="85"/>
        <v>548409655523</v>
      </c>
      <c r="AH189" s="78">
        <f t="shared" si="85"/>
        <v>1432704573457</v>
      </c>
      <c r="AI189" s="78">
        <f t="shared" si="85"/>
        <v>1838077158231</v>
      </c>
      <c r="AJ189" s="78">
        <f t="shared" si="85"/>
        <v>673884070826.22998</v>
      </c>
      <c r="AK189" s="78">
        <f t="shared" si="85"/>
        <v>668184070826.22998</v>
      </c>
      <c r="AL189" s="78">
        <f t="shared" si="85"/>
        <v>0</v>
      </c>
      <c r="AM189" s="78">
        <f t="shared" si="85"/>
        <v>0</v>
      </c>
      <c r="AN189" s="78">
        <f t="shared" si="85"/>
        <v>0</v>
      </c>
      <c r="AO189" s="78">
        <f t="shared" si="85"/>
        <v>5700000000</v>
      </c>
      <c r="AP189" s="78">
        <f t="shared" si="85"/>
        <v>0</v>
      </c>
      <c r="AQ189" s="78">
        <f t="shared" si="85"/>
        <v>47363923403</v>
      </c>
      <c r="AR189" s="78">
        <f t="shared" si="85"/>
        <v>0</v>
      </c>
      <c r="AS189" s="78">
        <f t="shared" si="85"/>
        <v>35363923403</v>
      </c>
      <c r="AT189" s="78">
        <f t="shared" si="85"/>
        <v>0</v>
      </c>
      <c r="AU189" s="78">
        <f t="shared" si="85"/>
        <v>12000000000</v>
      </c>
      <c r="AV189" s="78">
        <f t="shared" si="85"/>
        <v>-626520147423.22998</v>
      </c>
      <c r="AW189" s="78">
        <f t="shared" si="85"/>
        <v>626520147423.22998</v>
      </c>
      <c r="AX189" s="79">
        <f t="shared" si="85"/>
        <v>0</v>
      </c>
      <c r="AY189" s="80">
        <f t="shared" si="85"/>
        <v>6</v>
      </c>
      <c r="AZ189" s="81">
        <f t="shared" si="85"/>
        <v>1</v>
      </c>
      <c r="BA189" s="64"/>
      <c r="BB189" s="64"/>
      <c r="BC189" s="64"/>
      <c r="BD189" s="64"/>
      <c r="BE189" s="64"/>
      <c r="BF189" s="64"/>
      <c r="BJ189" s="64"/>
    </row>
    <row r="190" spans="1:62" s="74" customFormat="1" ht="15" customHeight="1" x14ac:dyDescent="0.25">
      <c r="A190" s="75" t="s">
        <v>151</v>
      </c>
      <c r="B190" s="75" t="s">
        <v>151</v>
      </c>
      <c r="C190" s="76" t="s">
        <v>324</v>
      </c>
      <c r="D190" s="77"/>
      <c r="E190" s="77"/>
      <c r="F190" s="78">
        <f t="shared" ref="F190:AZ190" si="86">F189+F179</f>
        <v>8289585178170.2197</v>
      </c>
      <c r="G190" s="78">
        <f t="shared" si="86"/>
        <v>1184797027365.02</v>
      </c>
      <c r="H190" s="78">
        <f t="shared" si="86"/>
        <v>762567104999.06006</v>
      </c>
      <c r="I190" s="78">
        <f t="shared" si="86"/>
        <v>71973296416.699997</v>
      </c>
      <c r="J190" s="78">
        <f t="shared" si="86"/>
        <v>37076549240</v>
      </c>
      <c r="K190" s="78">
        <f t="shared" si="86"/>
        <v>313180076709.26001</v>
      </c>
      <c r="L190" s="78">
        <f t="shared" si="86"/>
        <v>6095738747983.2002</v>
      </c>
      <c r="M190" s="78">
        <f t="shared" si="86"/>
        <v>816335672447.19995</v>
      </c>
      <c r="N190" s="78">
        <f t="shared" si="86"/>
        <v>4155075680000</v>
      </c>
      <c r="O190" s="78">
        <f t="shared" si="86"/>
        <v>1124327395536</v>
      </c>
      <c r="P190" s="78">
        <f t="shared" si="86"/>
        <v>1009049402822</v>
      </c>
      <c r="Q190" s="78">
        <f t="shared" si="86"/>
        <v>3943074298</v>
      </c>
      <c r="R190" s="78">
        <f t="shared" si="86"/>
        <v>0</v>
      </c>
      <c r="S190" s="78">
        <f t="shared" si="86"/>
        <v>280241598324</v>
      </c>
      <c r="T190" s="78">
        <f t="shared" si="86"/>
        <v>422636348200</v>
      </c>
      <c r="U190" s="78">
        <f t="shared" si="86"/>
        <v>302228382000</v>
      </c>
      <c r="V190" s="78">
        <f t="shared" si="86"/>
        <v>9339806099730.3711</v>
      </c>
      <c r="W190" s="78">
        <f t="shared" si="86"/>
        <v>4387225063837.3701</v>
      </c>
      <c r="X190" s="78">
        <f t="shared" si="86"/>
        <v>2863832883492.5098</v>
      </c>
      <c r="Y190" s="78">
        <f t="shared" si="86"/>
        <v>0</v>
      </c>
      <c r="Z190" s="78">
        <f t="shared" si="86"/>
        <v>6788000000</v>
      </c>
      <c r="AA190" s="78">
        <f t="shared" si="86"/>
        <v>364063358750</v>
      </c>
      <c r="AB190" s="78">
        <f t="shared" si="86"/>
        <v>12215150000</v>
      </c>
      <c r="AC190" s="78">
        <f t="shared" si="86"/>
        <v>258866833119.92001</v>
      </c>
      <c r="AD190" s="78">
        <f t="shared" si="86"/>
        <v>864925281555.93994</v>
      </c>
      <c r="AE190" s="78">
        <f t="shared" si="86"/>
        <v>16533556919</v>
      </c>
      <c r="AF190" s="78">
        <f t="shared" si="86"/>
        <v>4952581035893</v>
      </c>
      <c r="AG190" s="78">
        <f t="shared" si="86"/>
        <v>660031010123</v>
      </c>
      <c r="AH190" s="78">
        <f t="shared" si="86"/>
        <v>2113685227629</v>
      </c>
      <c r="AI190" s="78">
        <f t="shared" si="86"/>
        <v>2178864798141</v>
      </c>
      <c r="AJ190" s="78">
        <f t="shared" si="86"/>
        <v>1097584844963.1499</v>
      </c>
      <c r="AK190" s="78">
        <f t="shared" si="86"/>
        <v>1091884844963.1499</v>
      </c>
      <c r="AL190" s="78">
        <f t="shared" si="86"/>
        <v>0</v>
      </c>
      <c r="AM190" s="78">
        <f t="shared" si="86"/>
        <v>0</v>
      </c>
      <c r="AN190" s="78">
        <f t="shared" si="86"/>
        <v>0</v>
      </c>
      <c r="AO190" s="78">
        <f t="shared" si="86"/>
        <v>5700000000</v>
      </c>
      <c r="AP190" s="78">
        <f t="shared" si="86"/>
        <v>0</v>
      </c>
      <c r="AQ190" s="78">
        <f t="shared" si="86"/>
        <v>47363923403</v>
      </c>
      <c r="AR190" s="78">
        <f t="shared" si="86"/>
        <v>0</v>
      </c>
      <c r="AS190" s="78">
        <f t="shared" si="86"/>
        <v>35363923403</v>
      </c>
      <c r="AT190" s="78">
        <f t="shared" si="86"/>
        <v>0</v>
      </c>
      <c r="AU190" s="78">
        <f t="shared" si="86"/>
        <v>12000000000</v>
      </c>
      <c r="AV190" s="78">
        <f t="shared" si="86"/>
        <v>-1050220921560.1499</v>
      </c>
      <c r="AW190" s="78">
        <f t="shared" si="86"/>
        <v>1050220921560.1499</v>
      </c>
      <c r="AX190" s="79">
        <f t="shared" si="86"/>
        <v>0</v>
      </c>
      <c r="AY190" s="80">
        <f t="shared" si="86"/>
        <v>7</v>
      </c>
      <c r="AZ190" s="81">
        <f t="shared" si="86"/>
        <v>1</v>
      </c>
      <c r="BA190" s="64"/>
      <c r="BB190" s="64"/>
      <c r="BC190" s="64"/>
      <c r="BD190" s="64"/>
      <c r="BE190" s="64"/>
      <c r="BF190" s="64"/>
      <c r="BJ190" s="64"/>
    </row>
    <row r="191" spans="1:62" ht="15" customHeight="1" x14ac:dyDescent="0.25">
      <c r="A191" s="42" t="s">
        <v>325</v>
      </c>
      <c r="B191" s="42" t="s">
        <v>325</v>
      </c>
      <c r="C191" s="43" t="s">
        <v>326</v>
      </c>
      <c r="D191" s="44" t="s">
        <v>143</v>
      </c>
      <c r="E191" s="86">
        <v>42366</v>
      </c>
      <c r="F191" s="82">
        <f t="shared" si="68"/>
        <v>5350902785048</v>
      </c>
      <c r="G191" s="47">
        <f t="shared" si="69"/>
        <v>2446043677948</v>
      </c>
      <c r="H191" s="47">
        <v>2199300000000</v>
      </c>
      <c r="I191" s="47">
        <v>9880079120</v>
      </c>
      <c r="J191" s="47">
        <v>26980638828</v>
      </c>
      <c r="K191" s="47">
        <v>209882960000</v>
      </c>
      <c r="L191" s="47">
        <f t="shared" si="70"/>
        <v>1821186563100</v>
      </c>
      <c r="M191" s="47">
        <v>213904091100</v>
      </c>
      <c r="N191" s="47">
        <v>1321679032000</v>
      </c>
      <c r="O191" s="47">
        <v>285603440000</v>
      </c>
      <c r="P191" s="47">
        <f t="shared" si="71"/>
        <v>1083672544000</v>
      </c>
      <c r="Q191" s="47">
        <v>18683000000</v>
      </c>
      <c r="R191" s="47">
        <v>0</v>
      </c>
      <c r="S191" s="47">
        <v>0</v>
      </c>
      <c r="T191" s="47">
        <v>1054827544000</v>
      </c>
      <c r="U191" s="47">
        <v>10162000000</v>
      </c>
      <c r="V191" s="47">
        <f t="shared" si="72"/>
        <v>5359402785048</v>
      </c>
      <c r="W191" s="47">
        <f t="shared" si="73"/>
        <v>3129958412048</v>
      </c>
      <c r="X191" s="47">
        <v>833658220000</v>
      </c>
      <c r="Y191" s="47">
        <v>0</v>
      </c>
      <c r="Z191" s="47">
        <v>0</v>
      </c>
      <c r="AA191" s="47">
        <v>1125000000000</v>
      </c>
      <c r="AB191" s="47">
        <v>6000000000</v>
      </c>
      <c r="AC191" s="47">
        <v>1100000000000</v>
      </c>
      <c r="AD191" s="47">
        <v>31750000000</v>
      </c>
      <c r="AE191" s="47">
        <v>33550192048</v>
      </c>
      <c r="AF191" s="47">
        <f t="shared" si="74"/>
        <v>2229444373000</v>
      </c>
      <c r="AG191" s="47">
        <v>103174825400</v>
      </c>
      <c r="AH191" s="47">
        <v>1059030949130</v>
      </c>
      <c r="AI191" s="47">
        <v>1067238598470</v>
      </c>
      <c r="AJ191" s="47">
        <f t="shared" si="75"/>
        <v>98750000000</v>
      </c>
      <c r="AK191" s="47">
        <v>98750000000</v>
      </c>
      <c r="AL191" s="47">
        <v>0</v>
      </c>
      <c r="AM191" s="47">
        <v>0</v>
      </c>
      <c r="AN191" s="47">
        <v>0</v>
      </c>
      <c r="AO191" s="47">
        <v>0</v>
      </c>
      <c r="AP191" s="47">
        <v>0</v>
      </c>
      <c r="AQ191" s="47">
        <f t="shared" si="76"/>
        <v>90250000000</v>
      </c>
      <c r="AR191" s="47">
        <v>0</v>
      </c>
      <c r="AS191" s="47">
        <v>90250000000</v>
      </c>
      <c r="AT191" s="47">
        <v>0</v>
      </c>
      <c r="AU191" s="47">
        <v>0</v>
      </c>
      <c r="AV191" s="48">
        <f t="shared" si="77"/>
        <v>-8500000000</v>
      </c>
      <c r="AW191" s="48">
        <f t="shared" si="67"/>
        <v>8500000000</v>
      </c>
      <c r="AX191" s="49">
        <f t="shared" si="56"/>
        <v>0</v>
      </c>
      <c r="AY191" s="50">
        <v>1</v>
      </c>
      <c r="AZ191" s="51"/>
      <c r="BA191" s="6" t="s">
        <v>95</v>
      </c>
      <c r="BB191" s="52">
        <v>1</v>
      </c>
      <c r="BC191" s="6"/>
      <c r="BD191" s="6"/>
      <c r="BG191" s="5" t="s">
        <v>96</v>
      </c>
      <c r="BH191" s="5" t="s">
        <v>155</v>
      </c>
      <c r="BJ191" s="6">
        <v>1</v>
      </c>
    </row>
    <row r="192" spans="1:62" ht="15" customHeight="1" x14ac:dyDescent="0.25">
      <c r="A192" s="67">
        <f>A186+1</f>
        <v>140</v>
      </c>
      <c r="B192" s="67">
        <v>1</v>
      </c>
      <c r="C192" s="54" t="s">
        <v>327</v>
      </c>
      <c r="D192" s="55" t="s">
        <v>104</v>
      </c>
      <c r="E192" s="56">
        <v>42353</v>
      </c>
      <c r="F192" s="57">
        <f t="shared" si="68"/>
        <v>1051048140304</v>
      </c>
      <c r="G192" s="58">
        <f t="shared" si="69"/>
        <v>41088106610</v>
      </c>
      <c r="H192" s="58">
        <v>6274788350</v>
      </c>
      <c r="I192" s="58">
        <v>1505004260</v>
      </c>
      <c r="J192" s="58">
        <v>3285125000</v>
      </c>
      <c r="K192" s="58">
        <v>30023189000</v>
      </c>
      <c r="L192" s="58">
        <f t="shared" si="70"/>
        <v>717398104100</v>
      </c>
      <c r="M192" s="58">
        <v>20863847000</v>
      </c>
      <c r="N192" s="58">
        <v>523586535000</v>
      </c>
      <c r="O192" s="58">
        <v>172947722100</v>
      </c>
      <c r="P192" s="58">
        <f t="shared" si="71"/>
        <v>292561929594</v>
      </c>
      <c r="Q192" s="58">
        <v>6500955000</v>
      </c>
      <c r="R192" s="58">
        <v>0</v>
      </c>
      <c r="S192" s="58">
        <v>71126911594</v>
      </c>
      <c r="T192" s="58">
        <v>133505256000</v>
      </c>
      <c r="U192" s="58">
        <v>81428807000</v>
      </c>
      <c r="V192" s="58">
        <f t="shared" si="72"/>
        <v>1065843599101</v>
      </c>
      <c r="W192" s="58">
        <f t="shared" si="73"/>
        <v>589562791191</v>
      </c>
      <c r="X192" s="58">
        <v>449473342632</v>
      </c>
      <c r="Y192" s="58">
        <v>0</v>
      </c>
      <c r="Z192" s="58">
        <v>0</v>
      </c>
      <c r="AA192" s="58">
        <v>26795786903</v>
      </c>
      <c r="AB192" s="58">
        <v>100000000</v>
      </c>
      <c r="AC192" s="58">
        <v>777091350</v>
      </c>
      <c r="AD192" s="58">
        <v>111311974283</v>
      </c>
      <c r="AE192" s="58">
        <v>1104596023</v>
      </c>
      <c r="AF192" s="58">
        <f t="shared" si="74"/>
        <v>476280807910</v>
      </c>
      <c r="AG192" s="58">
        <v>42351913010</v>
      </c>
      <c r="AH192" s="58">
        <v>165477046550</v>
      </c>
      <c r="AI192" s="58">
        <v>268451848350</v>
      </c>
      <c r="AJ192" s="58">
        <f t="shared" si="75"/>
        <v>22745458797</v>
      </c>
      <c r="AK192" s="58">
        <v>22745458797</v>
      </c>
      <c r="AL192" s="58">
        <v>0</v>
      </c>
      <c r="AM192" s="58">
        <v>0</v>
      </c>
      <c r="AN192" s="58">
        <v>0</v>
      </c>
      <c r="AO192" s="58">
        <v>0</v>
      </c>
      <c r="AP192" s="58">
        <v>0</v>
      </c>
      <c r="AQ192" s="58">
        <f t="shared" si="76"/>
        <v>7950000000</v>
      </c>
      <c r="AR192" s="58">
        <v>0</v>
      </c>
      <c r="AS192" s="58">
        <v>7950000000</v>
      </c>
      <c r="AT192" s="58">
        <v>0</v>
      </c>
      <c r="AU192" s="58">
        <v>0</v>
      </c>
      <c r="AV192" s="59">
        <f t="shared" si="77"/>
        <v>-14795458797</v>
      </c>
      <c r="AW192" s="59">
        <f t="shared" si="67"/>
        <v>14795458797</v>
      </c>
      <c r="AX192" s="60">
        <f t="shared" si="56"/>
        <v>0</v>
      </c>
      <c r="AY192" s="61">
        <v>1</v>
      </c>
      <c r="AZ192" s="62"/>
      <c r="BA192" s="52">
        <v>1</v>
      </c>
      <c r="BB192" s="6"/>
      <c r="BC192" s="6"/>
      <c r="BD192" s="6"/>
      <c r="BE192" s="6">
        <v>1</v>
      </c>
      <c r="BG192" s="5" t="s">
        <v>96</v>
      </c>
      <c r="BH192" s="5" t="s">
        <v>130</v>
      </c>
      <c r="BJ192" s="6">
        <v>1</v>
      </c>
    </row>
    <row r="193" spans="1:62" ht="15" customHeight="1" x14ac:dyDescent="0.25">
      <c r="A193" s="53">
        <f t="shared" ref="A193:B206" si="87">A192+1</f>
        <v>141</v>
      </c>
      <c r="B193" s="53">
        <f t="shared" si="87"/>
        <v>2</v>
      </c>
      <c r="C193" s="54" t="s">
        <v>328</v>
      </c>
      <c r="D193" s="55" t="s">
        <v>99</v>
      </c>
      <c r="E193" s="65">
        <v>42367</v>
      </c>
      <c r="F193" s="57">
        <f t="shared" si="68"/>
        <v>1912206351470</v>
      </c>
      <c r="G193" s="58">
        <f t="shared" si="69"/>
        <v>143073347650</v>
      </c>
      <c r="H193" s="58">
        <v>50476709217</v>
      </c>
      <c r="I193" s="58">
        <v>9872244533</v>
      </c>
      <c r="J193" s="58">
        <v>6788137000</v>
      </c>
      <c r="K193" s="58">
        <v>75936256900</v>
      </c>
      <c r="L193" s="58">
        <f t="shared" si="70"/>
        <v>1498331382220</v>
      </c>
      <c r="M193" s="58">
        <v>34005643000</v>
      </c>
      <c r="N193" s="58">
        <v>1031445915000</v>
      </c>
      <c r="O193" s="58">
        <v>432879824220</v>
      </c>
      <c r="P193" s="58">
        <f t="shared" si="71"/>
        <v>270801621600</v>
      </c>
      <c r="Q193" s="58">
        <v>0</v>
      </c>
      <c r="R193" s="58">
        <v>0</v>
      </c>
      <c r="S193" s="58">
        <v>105477787600</v>
      </c>
      <c r="T193" s="58">
        <v>0</v>
      </c>
      <c r="U193" s="58">
        <v>165323834000</v>
      </c>
      <c r="V193" s="58">
        <f t="shared" si="72"/>
        <v>2021817829670</v>
      </c>
      <c r="W193" s="58">
        <f t="shared" si="73"/>
        <v>1158925446900</v>
      </c>
      <c r="X193" s="58">
        <v>910162968900</v>
      </c>
      <c r="Y193" s="58">
        <v>6915835000</v>
      </c>
      <c r="Z193" s="58">
        <v>0</v>
      </c>
      <c r="AA193" s="58">
        <v>14722785000</v>
      </c>
      <c r="AB193" s="58">
        <v>0</v>
      </c>
      <c r="AC193" s="58">
        <v>0</v>
      </c>
      <c r="AD193" s="58">
        <v>225123858000</v>
      </c>
      <c r="AE193" s="58">
        <v>2000000000</v>
      </c>
      <c r="AF193" s="58">
        <f t="shared" si="74"/>
        <v>862892382770</v>
      </c>
      <c r="AG193" s="58">
        <v>75561551500</v>
      </c>
      <c r="AH193" s="58">
        <v>273100232397</v>
      </c>
      <c r="AI193" s="58">
        <v>514230598873</v>
      </c>
      <c r="AJ193" s="58">
        <f t="shared" si="75"/>
        <v>137394048200</v>
      </c>
      <c r="AK193" s="58">
        <v>64266089400</v>
      </c>
      <c r="AL193" s="58">
        <v>0</v>
      </c>
      <c r="AM193" s="58">
        <v>0</v>
      </c>
      <c r="AN193" s="58">
        <v>73115958800</v>
      </c>
      <c r="AO193" s="58">
        <v>12000000</v>
      </c>
      <c r="AP193" s="58">
        <v>0</v>
      </c>
      <c r="AQ193" s="58">
        <f t="shared" si="76"/>
        <v>27782570000</v>
      </c>
      <c r="AR193" s="58">
        <v>5000000000</v>
      </c>
      <c r="AS193" s="58">
        <v>1000000000</v>
      </c>
      <c r="AT193" s="58">
        <v>21782570000</v>
      </c>
      <c r="AU193" s="58">
        <v>0</v>
      </c>
      <c r="AV193" s="59">
        <f t="shared" si="77"/>
        <v>-109611478200</v>
      </c>
      <c r="AW193" s="59">
        <f t="shared" si="67"/>
        <v>109611478200</v>
      </c>
      <c r="AX193" s="60">
        <f t="shared" si="56"/>
        <v>0</v>
      </c>
      <c r="AY193" s="61">
        <v>1</v>
      </c>
      <c r="AZ193" s="62"/>
      <c r="BA193" s="52">
        <v>1</v>
      </c>
      <c r="BB193" s="6"/>
      <c r="BC193" s="6"/>
      <c r="BD193" s="6"/>
      <c r="BE193" s="6">
        <v>1</v>
      </c>
      <c r="BG193" s="5" t="s">
        <v>96</v>
      </c>
      <c r="BH193" s="5" t="s">
        <v>106</v>
      </c>
      <c r="BJ193" s="6">
        <v>1</v>
      </c>
    </row>
    <row r="194" spans="1:62" ht="15" customHeight="1" x14ac:dyDescent="0.25">
      <c r="A194" s="53">
        <f t="shared" si="87"/>
        <v>142</v>
      </c>
      <c r="B194" s="53">
        <f t="shared" si="87"/>
        <v>3</v>
      </c>
      <c r="C194" s="54" t="s">
        <v>329</v>
      </c>
      <c r="D194" s="55" t="s">
        <v>135</v>
      </c>
      <c r="E194" s="56">
        <v>42367</v>
      </c>
      <c r="F194" s="57">
        <f t="shared" si="68"/>
        <v>2400651038887</v>
      </c>
      <c r="G194" s="58">
        <f t="shared" si="69"/>
        <v>104784279868</v>
      </c>
      <c r="H194" s="58">
        <v>44000000000</v>
      </c>
      <c r="I194" s="58">
        <v>7123514100</v>
      </c>
      <c r="J194" s="58">
        <v>6485965768</v>
      </c>
      <c r="K194" s="58">
        <v>47174800000</v>
      </c>
      <c r="L194" s="58">
        <f t="shared" si="70"/>
        <v>1568647882890</v>
      </c>
      <c r="M194" s="58">
        <v>48293733030</v>
      </c>
      <c r="N194" s="58">
        <v>1341242293000</v>
      </c>
      <c r="O194" s="58">
        <v>179111856860</v>
      </c>
      <c r="P194" s="58">
        <f t="shared" si="71"/>
        <v>727218876129</v>
      </c>
      <c r="Q194" s="58">
        <v>1250000000</v>
      </c>
      <c r="R194" s="58">
        <v>0</v>
      </c>
      <c r="S194" s="58">
        <v>132171085129</v>
      </c>
      <c r="T194" s="58">
        <v>404208220000</v>
      </c>
      <c r="U194" s="58">
        <v>189589571000</v>
      </c>
      <c r="V194" s="58">
        <f t="shared" si="72"/>
        <v>2445439404337</v>
      </c>
      <c r="W194" s="58">
        <f t="shared" si="73"/>
        <v>1667546993298</v>
      </c>
      <c r="X194" s="58">
        <v>1398341121204</v>
      </c>
      <c r="Y194" s="58">
        <v>0</v>
      </c>
      <c r="Z194" s="58">
        <v>0</v>
      </c>
      <c r="AA194" s="58">
        <v>23483500000</v>
      </c>
      <c r="AB194" s="58">
        <v>0</v>
      </c>
      <c r="AC194" s="58">
        <v>5112351410</v>
      </c>
      <c r="AD194" s="58">
        <v>239110020684</v>
      </c>
      <c r="AE194" s="58">
        <v>1500000000</v>
      </c>
      <c r="AF194" s="58">
        <f t="shared" si="74"/>
        <v>777892411039</v>
      </c>
      <c r="AG194" s="58">
        <v>54404380600</v>
      </c>
      <c r="AH194" s="58">
        <v>348405248014</v>
      </c>
      <c r="AI194" s="58">
        <v>375082782425</v>
      </c>
      <c r="AJ194" s="58">
        <f t="shared" si="75"/>
        <v>72310227850</v>
      </c>
      <c r="AK194" s="58">
        <v>72310227850</v>
      </c>
      <c r="AL194" s="58">
        <v>0</v>
      </c>
      <c r="AM194" s="58">
        <v>0</v>
      </c>
      <c r="AN194" s="58">
        <v>0</v>
      </c>
      <c r="AO194" s="58">
        <v>0</v>
      </c>
      <c r="AP194" s="58">
        <v>0</v>
      </c>
      <c r="AQ194" s="58">
        <f t="shared" si="76"/>
        <v>27171862400</v>
      </c>
      <c r="AR194" s="58">
        <v>0</v>
      </c>
      <c r="AS194" s="58">
        <v>0</v>
      </c>
      <c r="AT194" s="58">
        <v>27171862400</v>
      </c>
      <c r="AU194" s="58">
        <v>0</v>
      </c>
      <c r="AV194" s="59">
        <f t="shared" si="77"/>
        <v>-44788365450</v>
      </c>
      <c r="AW194" s="59">
        <f t="shared" si="67"/>
        <v>45138365450</v>
      </c>
      <c r="AX194" s="60">
        <f t="shared" si="56"/>
        <v>350000000</v>
      </c>
      <c r="AY194" s="61">
        <v>1</v>
      </c>
      <c r="AZ194" s="62"/>
      <c r="BA194" s="52">
        <v>1</v>
      </c>
      <c r="BB194" s="6"/>
      <c r="BC194" s="6"/>
      <c r="BD194" s="6"/>
      <c r="BE194" s="64">
        <v>1</v>
      </c>
      <c r="BG194" s="5" t="s">
        <v>96</v>
      </c>
      <c r="BH194" s="5" t="s">
        <v>102</v>
      </c>
      <c r="BI194" s="5" t="s">
        <v>330</v>
      </c>
      <c r="BJ194" s="6">
        <v>1</v>
      </c>
    </row>
    <row r="195" spans="1:62" ht="15" customHeight="1" x14ac:dyDescent="0.25">
      <c r="A195" s="53">
        <f t="shared" si="87"/>
        <v>143</v>
      </c>
      <c r="B195" s="53">
        <f t="shared" si="87"/>
        <v>4</v>
      </c>
      <c r="C195" s="54" t="s">
        <v>331</v>
      </c>
      <c r="D195" s="55" t="s">
        <v>123</v>
      </c>
      <c r="E195" s="56">
        <v>42359</v>
      </c>
      <c r="F195" s="57">
        <f t="shared" si="68"/>
        <v>2016766324750.5</v>
      </c>
      <c r="G195" s="58">
        <f t="shared" si="69"/>
        <v>92845497447</v>
      </c>
      <c r="H195" s="58">
        <v>32105000000</v>
      </c>
      <c r="I195" s="58">
        <v>5218423447</v>
      </c>
      <c r="J195" s="58">
        <v>3000000000</v>
      </c>
      <c r="K195" s="58">
        <v>52522074000</v>
      </c>
      <c r="L195" s="58">
        <f t="shared" si="70"/>
        <v>1360981894559.5</v>
      </c>
      <c r="M195" s="58">
        <v>103794549749.5</v>
      </c>
      <c r="N195" s="58">
        <v>1081165467000</v>
      </c>
      <c r="O195" s="58">
        <v>176021877810</v>
      </c>
      <c r="P195" s="58">
        <f t="shared" si="71"/>
        <v>562938932744</v>
      </c>
      <c r="Q195" s="58">
        <v>1250000000</v>
      </c>
      <c r="R195" s="58">
        <v>0</v>
      </c>
      <c r="S195" s="58">
        <v>106843752744</v>
      </c>
      <c r="T195" s="58">
        <v>283908969000</v>
      </c>
      <c r="U195" s="58">
        <v>170936211000</v>
      </c>
      <c r="V195" s="58">
        <f t="shared" si="72"/>
        <v>2065766324750.5</v>
      </c>
      <c r="W195" s="58">
        <f t="shared" si="73"/>
        <v>1288252047042</v>
      </c>
      <c r="X195" s="58">
        <v>956170346470</v>
      </c>
      <c r="Y195" s="58">
        <v>0</v>
      </c>
      <c r="Z195" s="58">
        <v>1000000000</v>
      </c>
      <c r="AA195" s="58">
        <v>30756250000</v>
      </c>
      <c r="AB195" s="58">
        <v>2052250000</v>
      </c>
      <c r="AC195" s="58">
        <v>400000000</v>
      </c>
      <c r="AD195" s="58">
        <v>296873200572</v>
      </c>
      <c r="AE195" s="58">
        <v>1000000000</v>
      </c>
      <c r="AF195" s="58">
        <f t="shared" si="74"/>
        <v>777514277708.5</v>
      </c>
      <c r="AG195" s="58">
        <v>80101729000</v>
      </c>
      <c r="AH195" s="58">
        <v>341668450953.5</v>
      </c>
      <c r="AI195" s="58">
        <v>355744097755</v>
      </c>
      <c r="AJ195" s="58">
        <f t="shared" si="75"/>
        <v>50000000000</v>
      </c>
      <c r="AK195" s="58">
        <v>50000000000</v>
      </c>
      <c r="AL195" s="58">
        <v>0</v>
      </c>
      <c r="AM195" s="58">
        <v>0</v>
      </c>
      <c r="AN195" s="58">
        <v>0</v>
      </c>
      <c r="AO195" s="58">
        <v>0</v>
      </c>
      <c r="AP195" s="58">
        <v>0</v>
      </c>
      <c r="AQ195" s="58">
        <f t="shared" si="76"/>
        <v>1000000000</v>
      </c>
      <c r="AR195" s="58">
        <v>0</v>
      </c>
      <c r="AS195" s="58">
        <v>1000000000</v>
      </c>
      <c r="AT195" s="58">
        <v>0</v>
      </c>
      <c r="AU195" s="58">
        <v>0</v>
      </c>
      <c r="AV195" s="59">
        <f t="shared" si="77"/>
        <v>-49000000000</v>
      </c>
      <c r="AW195" s="59">
        <f t="shared" si="67"/>
        <v>49000000000</v>
      </c>
      <c r="AX195" s="60">
        <f t="shared" si="56"/>
        <v>0</v>
      </c>
      <c r="AY195" s="61">
        <v>1</v>
      </c>
      <c r="AZ195" s="62"/>
      <c r="BA195" s="52">
        <v>1</v>
      </c>
      <c r="BB195" s="6"/>
      <c r="BC195" s="6"/>
      <c r="BD195" s="6"/>
      <c r="BE195" s="52">
        <v>1</v>
      </c>
      <c r="BG195" s="5" t="s">
        <v>96</v>
      </c>
      <c r="BH195" s="5" t="s">
        <v>97</v>
      </c>
      <c r="BJ195" s="6">
        <v>1</v>
      </c>
    </row>
    <row r="196" spans="1:62" ht="15" customHeight="1" x14ac:dyDescent="0.25">
      <c r="A196" s="53">
        <f t="shared" si="87"/>
        <v>144</v>
      </c>
      <c r="B196" s="53">
        <f t="shared" si="87"/>
        <v>5</v>
      </c>
      <c r="C196" s="54" t="s">
        <v>332</v>
      </c>
      <c r="D196" s="55" t="s">
        <v>99</v>
      </c>
      <c r="E196" s="56">
        <v>42352</v>
      </c>
      <c r="F196" s="57">
        <f t="shared" si="68"/>
        <v>1711845906378</v>
      </c>
      <c r="G196" s="58">
        <f t="shared" si="69"/>
        <v>85859361892</v>
      </c>
      <c r="H196" s="58">
        <v>16483265200</v>
      </c>
      <c r="I196" s="58">
        <v>2688750000</v>
      </c>
      <c r="J196" s="58">
        <v>5659031055</v>
      </c>
      <c r="K196" s="58">
        <v>61028315637</v>
      </c>
      <c r="L196" s="58">
        <f t="shared" si="70"/>
        <v>1177181860178</v>
      </c>
      <c r="M196" s="58">
        <v>58916971558</v>
      </c>
      <c r="N196" s="58">
        <v>960294182000</v>
      </c>
      <c r="O196" s="58">
        <v>157970706620</v>
      </c>
      <c r="P196" s="58">
        <f t="shared" si="71"/>
        <v>448804684308</v>
      </c>
      <c r="Q196" s="58">
        <v>1250000000</v>
      </c>
      <c r="R196" s="58">
        <v>0</v>
      </c>
      <c r="S196" s="58">
        <v>72975837308</v>
      </c>
      <c r="T196" s="58">
        <v>227458477000</v>
      </c>
      <c r="U196" s="58">
        <v>147120370000</v>
      </c>
      <c r="V196" s="58">
        <f t="shared" si="72"/>
        <v>1752595906378</v>
      </c>
      <c r="W196" s="58">
        <f t="shared" si="73"/>
        <v>1018379127089</v>
      </c>
      <c r="X196" s="58">
        <v>830599525255</v>
      </c>
      <c r="Y196" s="58">
        <v>0</v>
      </c>
      <c r="Z196" s="58">
        <v>0</v>
      </c>
      <c r="AA196" s="58">
        <v>9305000000</v>
      </c>
      <c r="AB196" s="58">
        <v>5847300000</v>
      </c>
      <c r="AC196" s="58">
        <v>250000000</v>
      </c>
      <c r="AD196" s="58">
        <v>171177301834</v>
      </c>
      <c r="AE196" s="58">
        <v>1200000000</v>
      </c>
      <c r="AF196" s="58">
        <f t="shared" si="74"/>
        <v>734216779289</v>
      </c>
      <c r="AG196" s="58">
        <v>89714406298</v>
      </c>
      <c r="AH196" s="58">
        <v>272035502743</v>
      </c>
      <c r="AI196" s="58">
        <v>372466870248</v>
      </c>
      <c r="AJ196" s="58">
        <f t="shared" si="75"/>
        <v>65000000000</v>
      </c>
      <c r="AK196" s="58">
        <v>65000000000</v>
      </c>
      <c r="AL196" s="58">
        <v>0</v>
      </c>
      <c r="AM196" s="58">
        <v>0</v>
      </c>
      <c r="AN196" s="58">
        <v>0</v>
      </c>
      <c r="AO196" s="58">
        <v>0</v>
      </c>
      <c r="AP196" s="58">
        <v>0</v>
      </c>
      <c r="AQ196" s="58">
        <f t="shared" si="76"/>
        <v>24250000000</v>
      </c>
      <c r="AR196" s="58">
        <v>0</v>
      </c>
      <c r="AS196" s="58">
        <v>4250000000</v>
      </c>
      <c r="AT196" s="58">
        <v>20000000000</v>
      </c>
      <c r="AU196" s="58">
        <v>0</v>
      </c>
      <c r="AV196" s="59">
        <f t="shared" si="77"/>
        <v>-40750000000</v>
      </c>
      <c r="AW196" s="59">
        <f t="shared" si="67"/>
        <v>40750000000</v>
      </c>
      <c r="AX196" s="60">
        <f t="shared" si="56"/>
        <v>0</v>
      </c>
      <c r="AY196" s="61">
        <v>1</v>
      </c>
      <c r="AZ196" s="62"/>
      <c r="BA196" s="52">
        <v>1</v>
      </c>
      <c r="BB196" s="6"/>
      <c r="BC196" s="6"/>
      <c r="BD196" s="6"/>
      <c r="BE196" s="52">
        <v>1</v>
      </c>
      <c r="BF196" s="64" t="s">
        <v>114</v>
      </c>
      <c r="BG196" s="5" t="s">
        <v>96</v>
      </c>
      <c r="BH196" s="5" t="s">
        <v>186</v>
      </c>
      <c r="BJ196" s="6">
        <v>1</v>
      </c>
    </row>
    <row r="197" spans="1:62" ht="15" customHeight="1" x14ac:dyDescent="0.25">
      <c r="A197" s="53">
        <f t="shared" si="87"/>
        <v>145</v>
      </c>
      <c r="B197" s="53">
        <f t="shared" si="87"/>
        <v>6</v>
      </c>
      <c r="C197" s="54" t="s">
        <v>333</v>
      </c>
      <c r="D197" s="55" t="s">
        <v>94</v>
      </c>
      <c r="E197" s="56">
        <v>42397</v>
      </c>
      <c r="F197" s="57">
        <f t="shared" si="68"/>
        <v>782452805570</v>
      </c>
      <c r="G197" s="58">
        <f t="shared" si="69"/>
        <v>28718079000</v>
      </c>
      <c r="H197" s="58">
        <v>4966000000</v>
      </c>
      <c r="I197" s="58">
        <v>5608200000</v>
      </c>
      <c r="J197" s="58">
        <v>1300000000</v>
      </c>
      <c r="K197" s="58">
        <v>16843879000</v>
      </c>
      <c r="L197" s="58">
        <f t="shared" si="70"/>
        <v>599906481000</v>
      </c>
      <c r="M197" s="58">
        <v>33826913000</v>
      </c>
      <c r="N197" s="58">
        <v>447672298000</v>
      </c>
      <c r="O197" s="58">
        <v>118407270000</v>
      </c>
      <c r="P197" s="58">
        <f t="shared" si="71"/>
        <v>153828245570</v>
      </c>
      <c r="Q197" s="58">
        <v>9500000000</v>
      </c>
      <c r="R197" s="58">
        <v>0</v>
      </c>
      <c r="S197" s="58">
        <v>43454205150</v>
      </c>
      <c r="T197" s="58">
        <v>34914207420</v>
      </c>
      <c r="U197" s="58">
        <v>65959833000</v>
      </c>
      <c r="V197" s="58">
        <f t="shared" si="72"/>
        <v>823930855939</v>
      </c>
      <c r="W197" s="58">
        <f t="shared" si="73"/>
        <v>375673598011</v>
      </c>
      <c r="X197" s="58">
        <v>198177602125.35001</v>
      </c>
      <c r="Y197" s="58">
        <v>0</v>
      </c>
      <c r="Z197" s="58">
        <v>0</v>
      </c>
      <c r="AA197" s="58">
        <v>13605000000</v>
      </c>
      <c r="AB197" s="58">
        <v>29157000000</v>
      </c>
      <c r="AC197" s="58">
        <v>1058747246</v>
      </c>
      <c r="AD197" s="58">
        <v>132565146270</v>
      </c>
      <c r="AE197" s="58">
        <v>1110102369.6500001</v>
      </c>
      <c r="AF197" s="58">
        <f t="shared" si="74"/>
        <v>448257257928</v>
      </c>
      <c r="AG197" s="58">
        <v>55965871000</v>
      </c>
      <c r="AH197" s="58">
        <v>140984807768</v>
      </c>
      <c r="AI197" s="58">
        <v>251306579160</v>
      </c>
      <c r="AJ197" s="58">
        <f t="shared" si="75"/>
        <v>61166712419</v>
      </c>
      <c r="AK197" s="58">
        <v>61166712419</v>
      </c>
      <c r="AL197" s="58">
        <v>0</v>
      </c>
      <c r="AM197" s="58">
        <v>0</v>
      </c>
      <c r="AN197" s="58">
        <v>0</v>
      </c>
      <c r="AO197" s="58">
        <v>0</v>
      </c>
      <c r="AP197" s="58">
        <v>0</v>
      </c>
      <c r="AQ197" s="58">
        <f t="shared" si="76"/>
        <v>19688662050</v>
      </c>
      <c r="AR197" s="58">
        <v>0</v>
      </c>
      <c r="AS197" s="58">
        <v>9500000000</v>
      </c>
      <c r="AT197" s="58">
        <v>10188662050</v>
      </c>
      <c r="AU197" s="58">
        <v>0</v>
      </c>
      <c r="AV197" s="59">
        <f t="shared" si="77"/>
        <v>-41478050369</v>
      </c>
      <c r="AW197" s="59">
        <f t="shared" si="67"/>
        <v>41478050369</v>
      </c>
      <c r="AX197" s="60">
        <f t="shared" si="56"/>
        <v>0</v>
      </c>
      <c r="AY197" s="61"/>
      <c r="AZ197" s="62">
        <v>1</v>
      </c>
      <c r="BA197" s="52">
        <v>1</v>
      </c>
      <c r="BB197" s="6"/>
      <c r="BC197" s="6"/>
      <c r="BD197" s="6"/>
      <c r="BG197" s="5" t="s">
        <v>96</v>
      </c>
      <c r="BH197" s="5" t="s">
        <v>186</v>
      </c>
      <c r="BJ197" s="6">
        <v>1</v>
      </c>
    </row>
    <row r="198" spans="1:62" s="74" customFormat="1" ht="15" customHeight="1" x14ac:dyDescent="0.25">
      <c r="A198" s="53">
        <f t="shared" si="87"/>
        <v>146</v>
      </c>
      <c r="B198" s="53">
        <f t="shared" si="87"/>
        <v>7</v>
      </c>
      <c r="C198" s="68" t="s">
        <v>334</v>
      </c>
      <c r="D198" s="55" t="s">
        <v>94</v>
      </c>
      <c r="E198" s="56">
        <v>42415</v>
      </c>
      <c r="F198" s="69">
        <f t="shared" si="68"/>
        <v>1225546037043</v>
      </c>
      <c r="G198" s="70">
        <f t="shared" si="69"/>
        <v>42693336600</v>
      </c>
      <c r="H198" s="70">
        <v>12550000000</v>
      </c>
      <c r="I198" s="70">
        <v>1959500000</v>
      </c>
      <c r="J198" s="70">
        <v>267850000</v>
      </c>
      <c r="K198" s="70">
        <v>27915986600</v>
      </c>
      <c r="L198" s="70">
        <f t="shared" si="70"/>
        <v>893090476443</v>
      </c>
      <c r="M198" s="70">
        <v>31791309643</v>
      </c>
      <c r="N198" s="70">
        <v>675736319000</v>
      </c>
      <c r="O198" s="70">
        <v>185562847800</v>
      </c>
      <c r="P198" s="70">
        <f t="shared" si="71"/>
        <v>289762224000</v>
      </c>
      <c r="Q198" s="70">
        <v>2500000000</v>
      </c>
      <c r="R198" s="70">
        <v>0</v>
      </c>
      <c r="S198" s="70">
        <v>46802400000</v>
      </c>
      <c r="T198" s="70">
        <v>240459824000</v>
      </c>
      <c r="U198" s="70">
        <v>0</v>
      </c>
      <c r="V198" s="70">
        <f t="shared" si="72"/>
        <v>1201796037043</v>
      </c>
      <c r="W198" s="70">
        <f t="shared" si="73"/>
        <v>672062439543</v>
      </c>
      <c r="X198" s="70">
        <v>530960127499</v>
      </c>
      <c r="Y198" s="70">
        <v>0</v>
      </c>
      <c r="Z198" s="70">
        <v>0</v>
      </c>
      <c r="AA198" s="70">
        <v>9992200000</v>
      </c>
      <c r="AB198" s="70">
        <v>0</v>
      </c>
      <c r="AC198" s="70">
        <v>1450950000</v>
      </c>
      <c r="AD198" s="70">
        <v>129359162044</v>
      </c>
      <c r="AE198" s="70">
        <v>300000000</v>
      </c>
      <c r="AF198" s="70">
        <f t="shared" si="74"/>
        <v>529733597500</v>
      </c>
      <c r="AG198" s="70">
        <v>69740476000</v>
      </c>
      <c r="AH198" s="70">
        <v>189958033270</v>
      </c>
      <c r="AI198" s="70">
        <v>270035088230</v>
      </c>
      <c r="AJ198" s="70">
        <f t="shared" si="75"/>
        <v>1500000000</v>
      </c>
      <c r="AK198" s="70">
        <v>1500000000</v>
      </c>
      <c r="AL198" s="70">
        <v>0</v>
      </c>
      <c r="AM198" s="70">
        <v>0</v>
      </c>
      <c r="AN198" s="70">
        <v>0</v>
      </c>
      <c r="AO198" s="70">
        <v>0</v>
      </c>
      <c r="AP198" s="70">
        <v>0</v>
      </c>
      <c r="AQ198" s="70">
        <f t="shared" si="76"/>
        <v>25250000000</v>
      </c>
      <c r="AR198" s="70">
        <v>0</v>
      </c>
      <c r="AS198" s="70">
        <v>250000000</v>
      </c>
      <c r="AT198" s="70">
        <v>25000000000</v>
      </c>
      <c r="AU198" s="70">
        <v>0</v>
      </c>
      <c r="AV198" s="71">
        <f t="shared" si="77"/>
        <v>23750000000</v>
      </c>
      <c r="AW198" s="71">
        <f t="shared" si="67"/>
        <v>-23750000000</v>
      </c>
      <c r="AX198" s="60">
        <f t="shared" si="56"/>
        <v>0</v>
      </c>
      <c r="AY198" s="72"/>
      <c r="AZ198" s="73">
        <v>1</v>
      </c>
      <c r="BA198" s="63">
        <v>1</v>
      </c>
      <c r="BB198" s="64"/>
      <c r="BC198" s="64"/>
      <c r="BD198" s="64"/>
      <c r="BE198" s="64"/>
      <c r="BF198" s="64"/>
      <c r="BG198" s="74" t="s">
        <v>163</v>
      </c>
      <c r="BH198" s="74" t="s">
        <v>114</v>
      </c>
      <c r="BJ198" s="64"/>
    </row>
    <row r="199" spans="1:62" s="74" customFormat="1" ht="15" customHeight="1" x14ac:dyDescent="0.25">
      <c r="A199" s="67">
        <f t="shared" si="87"/>
        <v>147</v>
      </c>
      <c r="B199" s="67">
        <f t="shared" si="87"/>
        <v>8</v>
      </c>
      <c r="C199" s="68" t="s">
        <v>335</v>
      </c>
      <c r="D199" s="84" t="s">
        <v>336</v>
      </c>
      <c r="E199" s="65">
        <v>42369</v>
      </c>
      <c r="F199" s="69">
        <f t="shared" si="68"/>
        <v>777810366460</v>
      </c>
      <c r="G199" s="70">
        <f t="shared" si="69"/>
        <v>16587304450</v>
      </c>
      <c r="H199" s="70">
        <v>3455622322</v>
      </c>
      <c r="I199" s="70">
        <v>12131682128</v>
      </c>
      <c r="J199" s="70">
        <v>0</v>
      </c>
      <c r="K199" s="70">
        <v>1000000000</v>
      </c>
      <c r="L199" s="70">
        <f t="shared" si="70"/>
        <v>587843132260</v>
      </c>
      <c r="M199" s="70">
        <v>16014636000</v>
      </c>
      <c r="N199" s="70">
        <v>413299797000</v>
      </c>
      <c r="O199" s="70">
        <v>158528699260</v>
      </c>
      <c r="P199" s="70">
        <f t="shared" si="71"/>
        <v>173379929750</v>
      </c>
      <c r="Q199" s="70">
        <v>0</v>
      </c>
      <c r="R199" s="70">
        <v>0</v>
      </c>
      <c r="S199" s="70">
        <v>63113624750</v>
      </c>
      <c r="T199" s="70">
        <v>38085663000</v>
      </c>
      <c r="U199" s="70">
        <v>72180642000</v>
      </c>
      <c r="V199" s="70">
        <f t="shared" si="72"/>
        <v>784120394060</v>
      </c>
      <c r="W199" s="70">
        <f t="shared" si="73"/>
        <v>320323108750</v>
      </c>
      <c r="X199" s="70">
        <v>211924733050</v>
      </c>
      <c r="Y199" s="70">
        <v>0</v>
      </c>
      <c r="Z199" s="70">
        <v>0</v>
      </c>
      <c r="AA199" s="70">
        <v>8493733000</v>
      </c>
      <c r="AB199" s="70">
        <v>2210400000</v>
      </c>
      <c r="AC199" s="70">
        <v>1418915900</v>
      </c>
      <c r="AD199" s="70">
        <v>95775326800</v>
      </c>
      <c r="AE199" s="70">
        <v>500000000</v>
      </c>
      <c r="AF199" s="70">
        <f t="shared" si="74"/>
        <v>463797285310</v>
      </c>
      <c r="AG199" s="70">
        <v>22125796000</v>
      </c>
      <c r="AH199" s="70">
        <v>102975977610</v>
      </c>
      <c r="AI199" s="70">
        <v>338695511700</v>
      </c>
      <c r="AJ199" s="70">
        <f t="shared" si="75"/>
        <v>6810027600</v>
      </c>
      <c r="AK199" s="70">
        <v>6810027600</v>
      </c>
      <c r="AL199" s="70">
        <v>0</v>
      </c>
      <c r="AM199" s="70">
        <v>0</v>
      </c>
      <c r="AN199" s="70">
        <v>0</v>
      </c>
      <c r="AO199" s="70">
        <v>0</v>
      </c>
      <c r="AP199" s="70">
        <v>0</v>
      </c>
      <c r="AQ199" s="70">
        <f t="shared" si="76"/>
        <v>500000000</v>
      </c>
      <c r="AR199" s="70">
        <v>0</v>
      </c>
      <c r="AS199" s="70">
        <v>500000000</v>
      </c>
      <c r="AT199" s="70">
        <v>0</v>
      </c>
      <c r="AU199" s="70">
        <v>0</v>
      </c>
      <c r="AV199" s="71">
        <f t="shared" si="77"/>
        <v>-6310027600</v>
      </c>
      <c r="AW199" s="71">
        <f t="shared" si="67"/>
        <v>6310027600</v>
      </c>
      <c r="AX199" s="60">
        <f t="shared" si="56"/>
        <v>0</v>
      </c>
      <c r="AY199" s="72">
        <v>1</v>
      </c>
      <c r="AZ199" s="73"/>
      <c r="BA199" s="52">
        <v>1</v>
      </c>
      <c r="BB199" s="64"/>
      <c r="BC199" s="64"/>
      <c r="BD199" s="64"/>
      <c r="BE199" s="64"/>
      <c r="BF199" s="64"/>
      <c r="BG199" s="74" t="s">
        <v>96</v>
      </c>
      <c r="BH199" s="74" t="s">
        <v>102</v>
      </c>
      <c r="BJ199" s="64">
        <v>1</v>
      </c>
    </row>
    <row r="200" spans="1:62" ht="15" customHeight="1" x14ac:dyDescent="0.25">
      <c r="A200" s="53">
        <f t="shared" si="87"/>
        <v>148</v>
      </c>
      <c r="B200" s="53">
        <f t="shared" si="87"/>
        <v>9</v>
      </c>
      <c r="C200" s="54" t="s">
        <v>337</v>
      </c>
      <c r="D200" s="55" t="s">
        <v>264</v>
      </c>
      <c r="E200" s="56">
        <v>42367</v>
      </c>
      <c r="F200" s="57">
        <f t="shared" si="68"/>
        <v>1235939521640</v>
      </c>
      <c r="G200" s="58">
        <f t="shared" si="69"/>
        <v>70600000000</v>
      </c>
      <c r="H200" s="58">
        <v>14110000000</v>
      </c>
      <c r="I200" s="58">
        <v>3140000000</v>
      </c>
      <c r="J200" s="58">
        <v>1350000000</v>
      </c>
      <c r="K200" s="58">
        <v>52000000000</v>
      </c>
      <c r="L200" s="58">
        <f t="shared" si="70"/>
        <v>840987310640</v>
      </c>
      <c r="M200" s="58">
        <v>18320064000</v>
      </c>
      <c r="N200" s="58">
        <v>633088784000</v>
      </c>
      <c r="O200" s="58">
        <v>189578462640</v>
      </c>
      <c r="P200" s="58">
        <f t="shared" si="71"/>
        <v>324352211000</v>
      </c>
      <c r="Q200" s="58">
        <v>1250000000</v>
      </c>
      <c r="R200" s="58">
        <v>0</v>
      </c>
      <c r="S200" s="58">
        <v>75679936000</v>
      </c>
      <c r="T200" s="58">
        <v>169262624000</v>
      </c>
      <c r="U200" s="58">
        <v>78159651000</v>
      </c>
      <c r="V200" s="58">
        <f t="shared" si="72"/>
        <v>1255939521640</v>
      </c>
      <c r="W200" s="58">
        <f t="shared" si="73"/>
        <v>727438614426</v>
      </c>
      <c r="X200" s="58">
        <v>586504395740</v>
      </c>
      <c r="Y200" s="58">
        <v>0</v>
      </c>
      <c r="Z200" s="58">
        <v>0</v>
      </c>
      <c r="AA200" s="58">
        <v>20900000000</v>
      </c>
      <c r="AB200" s="58">
        <v>700000000</v>
      </c>
      <c r="AC200" s="58">
        <v>1679200000</v>
      </c>
      <c r="AD200" s="58">
        <v>117155018686</v>
      </c>
      <c r="AE200" s="58">
        <v>500000000</v>
      </c>
      <c r="AF200" s="58">
        <f t="shared" si="74"/>
        <v>528500907214</v>
      </c>
      <c r="AG200" s="58">
        <v>38551539500</v>
      </c>
      <c r="AH200" s="58">
        <v>188301719295</v>
      </c>
      <c r="AI200" s="58">
        <v>301647648419</v>
      </c>
      <c r="AJ200" s="58">
        <f t="shared" si="75"/>
        <v>30000000000</v>
      </c>
      <c r="AK200" s="58">
        <v>30000000000</v>
      </c>
      <c r="AL200" s="58">
        <v>0</v>
      </c>
      <c r="AM200" s="58">
        <v>0</v>
      </c>
      <c r="AN200" s="58">
        <v>0</v>
      </c>
      <c r="AO200" s="58">
        <v>0</v>
      </c>
      <c r="AP200" s="58">
        <v>0</v>
      </c>
      <c r="AQ200" s="58">
        <f t="shared" si="76"/>
        <v>10000000000</v>
      </c>
      <c r="AR200" s="58">
        <v>0</v>
      </c>
      <c r="AS200" s="58">
        <v>1500000000</v>
      </c>
      <c r="AT200" s="58">
        <v>8500000000</v>
      </c>
      <c r="AU200" s="58">
        <v>0</v>
      </c>
      <c r="AV200" s="59">
        <f t="shared" si="77"/>
        <v>-20000000000</v>
      </c>
      <c r="AW200" s="59">
        <f t="shared" si="67"/>
        <v>20000000000</v>
      </c>
      <c r="AX200" s="60">
        <f t="shared" si="56"/>
        <v>0</v>
      </c>
      <c r="AY200" s="61">
        <v>1</v>
      </c>
      <c r="AZ200" s="62"/>
      <c r="BA200" s="52">
        <v>1</v>
      </c>
      <c r="BB200" s="6"/>
      <c r="BC200" s="6"/>
      <c r="BD200" s="6"/>
      <c r="BE200" s="6">
        <v>1</v>
      </c>
      <c r="BG200" s="5" t="s">
        <v>96</v>
      </c>
      <c r="BH200" s="5" t="s">
        <v>106</v>
      </c>
      <c r="BJ200" s="6">
        <v>1</v>
      </c>
    </row>
    <row r="201" spans="1:62" ht="15" customHeight="1" x14ac:dyDescent="0.25">
      <c r="A201" s="53">
        <f t="shared" si="87"/>
        <v>149</v>
      </c>
      <c r="B201" s="53">
        <f t="shared" si="87"/>
        <v>10</v>
      </c>
      <c r="C201" s="54" t="s">
        <v>338</v>
      </c>
      <c r="D201" s="55" t="s">
        <v>239</v>
      </c>
      <c r="E201" s="56">
        <v>42368</v>
      </c>
      <c r="F201" s="57">
        <f t="shared" si="68"/>
        <v>1637508696173.1599</v>
      </c>
      <c r="G201" s="58">
        <f t="shared" si="69"/>
        <v>65444009417.099998</v>
      </c>
      <c r="H201" s="58">
        <v>11057130849.65</v>
      </c>
      <c r="I201" s="58">
        <v>3005871250</v>
      </c>
      <c r="J201" s="58">
        <v>5444981100.6400003</v>
      </c>
      <c r="K201" s="58">
        <v>45936026216.809998</v>
      </c>
      <c r="L201" s="58">
        <f t="shared" si="70"/>
        <v>1031261241101</v>
      </c>
      <c r="M201" s="58">
        <v>48760700941</v>
      </c>
      <c r="N201" s="58">
        <v>789442526000</v>
      </c>
      <c r="O201" s="58">
        <v>193058014160</v>
      </c>
      <c r="P201" s="58">
        <f t="shared" si="71"/>
        <v>540803445655.06</v>
      </c>
      <c r="Q201" s="58">
        <v>0</v>
      </c>
      <c r="R201" s="58">
        <v>0</v>
      </c>
      <c r="S201" s="58">
        <v>84709409042.050003</v>
      </c>
      <c r="T201" s="58">
        <v>272135649613.01001</v>
      </c>
      <c r="U201" s="58">
        <v>183958387000</v>
      </c>
      <c r="V201" s="58">
        <f t="shared" si="72"/>
        <v>1584555595823.1602</v>
      </c>
      <c r="W201" s="58">
        <f t="shared" si="73"/>
        <v>912157219995.84998</v>
      </c>
      <c r="X201" s="58">
        <v>663783033328.70996</v>
      </c>
      <c r="Y201" s="58">
        <v>0</v>
      </c>
      <c r="Z201" s="58">
        <v>0</v>
      </c>
      <c r="AA201" s="58">
        <v>29678996700</v>
      </c>
      <c r="AB201" s="58">
        <v>4967050747.1400003</v>
      </c>
      <c r="AC201" s="58">
        <v>0</v>
      </c>
      <c r="AD201" s="58">
        <v>211728139220</v>
      </c>
      <c r="AE201" s="58">
        <v>2000000000</v>
      </c>
      <c r="AF201" s="58">
        <f t="shared" si="74"/>
        <v>672398375827.31006</v>
      </c>
      <c r="AG201" s="58">
        <v>78107863000</v>
      </c>
      <c r="AH201" s="58">
        <v>283694132218</v>
      </c>
      <c r="AI201" s="58">
        <v>310596380609.31</v>
      </c>
      <c r="AJ201" s="58">
        <f t="shared" si="75"/>
        <v>63340000000</v>
      </c>
      <c r="AK201" s="58">
        <v>11340000000</v>
      </c>
      <c r="AL201" s="58">
        <v>0</v>
      </c>
      <c r="AM201" s="58">
        <v>0</v>
      </c>
      <c r="AN201" s="58">
        <v>52000000000</v>
      </c>
      <c r="AO201" s="58">
        <v>0</v>
      </c>
      <c r="AP201" s="58">
        <v>0</v>
      </c>
      <c r="AQ201" s="58">
        <f t="shared" si="76"/>
        <v>116293100350</v>
      </c>
      <c r="AR201" s="58">
        <v>0</v>
      </c>
      <c r="AS201" s="58">
        <v>0</v>
      </c>
      <c r="AT201" s="58">
        <v>116293100350</v>
      </c>
      <c r="AU201" s="58">
        <v>0</v>
      </c>
      <c r="AV201" s="59">
        <f t="shared" si="77"/>
        <v>52953100349.999756</v>
      </c>
      <c r="AW201" s="59">
        <f t="shared" si="67"/>
        <v>-52953100350</v>
      </c>
      <c r="AX201" s="60">
        <f t="shared" ref="AX201:AX264" si="88">AW201+AV201</f>
        <v>-2.44140625E-4</v>
      </c>
      <c r="AY201" s="61">
        <v>1</v>
      </c>
      <c r="AZ201" s="62"/>
      <c r="BA201" s="52">
        <v>1</v>
      </c>
      <c r="BB201" s="6"/>
      <c r="BC201" s="6"/>
      <c r="BD201" s="6"/>
      <c r="BE201" s="52">
        <v>1</v>
      </c>
      <c r="BG201" s="5" t="s">
        <v>96</v>
      </c>
      <c r="BH201" s="5" t="s">
        <v>97</v>
      </c>
      <c r="BJ201" s="6">
        <v>1</v>
      </c>
    </row>
    <row r="202" spans="1:62" s="74" customFormat="1" ht="15" customHeight="1" x14ac:dyDescent="0.25">
      <c r="A202" s="53">
        <f t="shared" si="87"/>
        <v>150</v>
      </c>
      <c r="B202" s="53">
        <f t="shared" si="87"/>
        <v>11</v>
      </c>
      <c r="C202" s="68" t="s">
        <v>339</v>
      </c>
      <c r="D202" s="55" t="s">
        <v>111</v>
      </c>
      <c r="E202" s="56">
        <v>42367</v>
      </c>
      <c r="F202" s="69">
        <f t="shared" si="68"/>
        <v>1336579374102</v>
      </c>
      <c r="G202" s="70">
        <f t="shared" si="69"/>
        <v>112953334042</v>
      </c>
      <c r="H202" s="70">
        <v>25439622467</v>
      </c>
      <c r="I202" s="70">
        <v>3431450000</v>
      </c>
      <c r="J202" s="70">
        <v>3500000000</v>
      </c>
      <c r="K202" s="70">
        <v>80582261575</v>
      </c>
      <c r="L202" s="70">
        <f t="shared" si="70"/>
        <v>1003995004060</v>
      </c>
      <c r="M202" s="70">
        <v>98240440000</v>
      </c>
      <c r="N202" s="70">
        <v>614655240000</v>
      </c>
      <c r="O202" s="70">
        <v>291099324060</v>
      </c>
      <c r="P202" s="70">
        <f t="shared" si="71"/>
        <v>219631036000</v>
      </c>
      <c r="Q202" s="70">
        <v>0</v>
      </c>
      <c r="R202" s="70">
        <v>0</v>
      </c>
      <c r="S202" s="70">
        <v>118000000000</v>
      </c>
      <c r="T202" s="70">
        <v>7098200000</v>
      </c>
      <c r="U202" s="70">
        <v>94532836000</v>
      </c>
      <c r="V202" s="70">
        <f t="shared" si="72"/>
        <v>1315079374102</v>
      </c>
      <c r="W202" s="70">
        <f t="shared" si="73"/>
        <v>605206951520</v>
      </c>
      <c r="X202" s="70">
        <v>413700898060</v>
      </c>
      <c r="Y202" s="70">
        <v>0</v>
      </c>
      <c r="Z202" s="70">
        <v>2000000000</v>
      </c>
      <c r="AA202" s="70">
        <v>38019805080</v>
      </c>
      <c r="AB202" s="70">
        <v>1500000000</v>
      </c>
      <c r="AC202" s="70">
        <v>0</v>
      </c>
      <c r="AD202" s="70">
        <v>148486248380</v>
      </c>
      <c r="AE202" s="70">
        <v>1500000000</v>
      </c>
      <c r="AF202" s="70">
        <f t="shared" si="74"/>
        <v>709872422582</v>
      </c>
      <c r="AG202" s="70">
        <v>59380283000</v>
      </c>
      <c r="AH202" s="70">
        <v>259670886185</v>
      </c>
      <c r="AI202" s="70">
        <v>390821253397</v>
      </c>
      <c r="AJ202" s="70">
        <f t="shared" si="75"/>
        <v>20000000000</v>
      </c>
      <c r="AK202" s="70">
        <v>20000000000</v>
      </c>
      <c r="AL202" s="70">
        <v>0</v>
      </c>
      <c r="AM202" s="70">
        <v>0</v>
      </c>
      <c r="AN202" s="70">
        <v>0</v>
      </c>
      <c r="AO202" s="70">
        <v>0</v>
      </c>
      <c r="AP202" s="70">
        <v>0</v>
      </c>
      <c r="AQ202" s="70">
        <f t="shared" si="76"/>
        <v>41500000000</v>
      </c>
      <c r="AR202" s="70">
        <v>0</v>
      </c>
      <c r="AS202" s="70">
        <v>1500000000</v>
      </c>
      <c r="AT202" s="70">
        <v>40000000000</v>
      </c>
      <c r="AU202" s="70">
        <v>0</v>
      </c>
      <c r="AV202" s="71">
        <f t="shared" si="77"/>
        <v>21500000000</v>
      </c>
      <c r="AW202" s="71">
        <f t="shared" si="67"/>
        <v>-21500000000</v>
      </c>
      <c r="AX202" s="60">
        <f t="shared" si="88"/>
        <v>0</v>
      </c>
      <c r="AY202" s="72">
        <v>1</v>
      </c>
      <c r="AZ202" s="73"/>
      <c r="BA202" s="52">
        <v>1</v>
      </c>
      <c r="BB202" s="64"/>
      <c r="BC202" s="64"/>
      <c r="BD202" s="64"/>
      <c r="BE202" s="52">
        <v>1</v>
      </c>
      <c r="BF202" s="64" t="s">
        <v>114</v>
      </c>
      <c r="BG202" s="74" t="s">
        <v>96</v>
      </c>
      <c r="BH202" s="74" t="s">
        <v>186</v>
      </c>
      <c r="BJ202" s="64">
        <v>1</v>
      </c>
    </row>
    <row r="203" spans="1:62" ht="15" customHeight="1" x14ac:dyDescent="0.25">
      <c r="A203" s="53">
        <f t="shared" si="87"/>
        <v>151</v>
      </c>
      <c r="B203" s="53">
        <f t="shared" si="87"/>
        <v>12</v>
      </c>
      <c r="C203" s="54" t="s">
        <v>340</v>
      </c>
      <c r="D203" s="55" t="s">
        <v>113</v>
      </c>
      <c r="E203" s="56">
        <v>42367</v>
      </c>
      <c r="F203" s="57">
        <f t="shared" si="68"/>
        <v>986309975500</v>
      </c>
      <c r="G203" s="58">
        <f t="shared" si="69"/>
        <v>31063142500</v>
      </c>
      <c r="H203" s="58">
        <v>7858500000</v>
      </c>
      <c r="I203" s="58">
        <v>1404500000</v>
      </c>
      <c r="J203" s="58">
        <v>1000000000</v>
      </c>
      <c r="K203" s="58">
        <f>15850142500+4950000000</f>
        <v>20800142500</v>
      </c>
      <c r="L203" s="58">
        <f t="shared" si="70"/>
        <v>700843420000</v>
      </c>
      <c r="M203" s="58">
        <v>18297402000</v>
      </c>
      <c r="N203" s="58">
        <v>464431679000</v>
      </c>
      <c r="O203" s="58">
        <f>360134085000-141356046000-663700000</f>
        <v>218114339000</v>
      </c>
      <c r="P203" s="58">
        <f t="shared" si="71"/>
        <v>254403413000</v>
      </c>
      <c r="Q203" s="58">
        <v>0</v>
      </c>
      <c r="R203" s="58">
        <v>0</v>
      </c>
      <c r="S203" s="58">
        <v>48150000000</v>
      </c>
      <c r="T203" s="58">
        <f>5000000000+141356046000+663700000</f>
        <v>147019746000</v>
      </c>
      <c r="U203" s="58">
        <v>59233667000</v>
      </c>
      <c r="V203" s="58">
        <f t="shared" si="72"/>
        <v>1028226941215</v>
      </c>
      <c r="W203" s="58">
        <f t="shared" si="73"/>
        <v>475655128025</v>
      </c>
      <c r="X203" s="58">
        <v>384015136550</v>
      </c>
      <c r="Y203" s="58">
        <v>0</v>
      </c>
      <c r="Z203" s="58">
        <v>0</v>
      </c>
      <c r="AA203" s="58">
        <v>17441980920</v>
      </c>
      <c r="AB203" s="58">
        <v>500000000</v>
      </c>
      <c r="AC203" s="58">
        <v>926300000</v>
      </c>
      <c r="AD203" s="58">
        <v>71771710555</v>
      </c>
      <c r="AE203" s="58">
        <v>1000000000</v>
      </c>
      <c r="AF203" s="58">
        <f t="shared" si="74"/>
        <v>552571813190</v>
      </c>
      <c r="AG203" s="58">
        <v>35105040500</v>
      </c>
      <c r="AH203" s="58">
        <v>184757155340</v>
      </c>
      <c r="AI203" s="58">
        <v>332709617350</v>
      </c>
      <c r="AJ203" s="58">
        <f t="shared" si="75"/>
        <v>68916965715</v>
      </c>
      <c r="AK203" s="58">
        <v>33056898300</v>
      </c>
      <c r="AL203" s="58">
        <v>0</v>
      </c>
      <c r="AM203" s="58">
        <v>0</v>
      </c>
      <c r="AN203" s="58">
        <v>35860067415</v>
      </c>
      <c r="AO203" s="58">
        <v>0</v>
      </c>
      <c r="AP203" s="58">
        <v>0</v>
      </c>
      <c r="AQ203" s="58">
        <f t="shared" si="76"/>
        <v>27000000000</v>
      </c>
      <c r="AR203" s="58">
        <v>0</v>
      </c>
      <c r="AS203" s="58">
        <v>2000000000</v>
      </c>
      <c r="AT203" s="58">
        <v>25000000000</v>
      </c>
      <c r="AU203" s="58">
        <v>0</v>
      </c>
      <c r="AV203" s="59">
        <f t="shared" si="77"/>
        <v>-41916965715</v>
      </c>
      <c r="AW203" s="59">
        <f t="shared" si="67"/>
        <v>41916965715</v>
      </c>
      <c r="AX203" s="60">
        <f t="shared" si="88"/>
        <v>0</v>
      </c>
      <c r="AY203" s="61">
        <v>1</v>
      </c>
      <c r="AZ203" s="62"/>
      <c r="BA203" s="52">
        <v>1</v>
      </c>
      <c r="BB203" s="6"/>
      <c r="BC203" s="6"/>
      <c r="BD203" s="6"/>
      <c r="BG203" s="5" t="s">
        <v>96</v>
      </c>
      <c r="BH203" s="5" t="s">
        <v>186</v>
      </c>
      <c r="BJ203" s="6">
        <v>1</v>
      </c>
    </row>
    <row r="204" spans="1:62" ht="15" customHeight="1" x14ac:dyDescent="0.25">
      <c r="A204" s="53">
        <f t="shared" si="87"/>
        <v>152</v>
      </c>
      <c r="B204" s="53">
        <f t="shared" si="87"/>
        <v>13</v>
      </c>
      <c r="C204" s="54" t="s">
        <v>341</v>
      </c>
      <c r="D204" s="55" t="s">
        <v>139</v>
      </c>
      <c r="E204" s="56">
        <v>42368</v>
      </c>
      <c r="F204" s="57">
        <f t="shared" si="68"/>
        <v>1252052031800</v>
      </c>
      <c r="G204" s="58">
        <f t="shared" si="69"/>
        <v>35046667000</v>
      </c>
      <c r="H204" s="58">
        <v>8091000000</v>
      </c>
      <c r="I204" s="58">
        <v>1403000000</v>
      </c>
      <c r="J204" s="58">
        <v>2308000000</v>
      </c>
      <c r="K204" s="58">
        <v>23244667000</v>
      </c>
      <c r="L204" s="58">
        <f t="shared" si="70"/>
        <v>1011539306800</v>
      </c>
      <c r="M204" s="58">
        <v>47346972000</v>
      </c>
      <c r="N204" s="58">
        <v>656605460000</v>
      </c>
      <c r="O204" s="58">
        <v>307586874800</v>
      </c>
      <c r="P204" s="58">
        <f t="shared" si="71"/>
        <v>205466058000</v>
      </c>
      <c r="Q204" s="58">
        <v>0</v>
      </c>
      <c r="R204" s="58">
        <v>0</v>
      </c>
      <c r="S204" s="58">
        <v>63293946000</v>
      </c>
      <c r="T204" s="58">
        <v>5000000000</v>
      </c>
      <c r="U204" s="58">
        <v>137172112000</v>
      </c>
      <c r="V204" s="58">
        <f t="shared" si="72"/>
        <v>1262552031800</v>
      </c>
      <c r="W204" s="58">
        <f t="shared" si="73"/>
        <v>711568964136</v>
      </c>
      <c r="X204" s="58">
        <v>519650852136</v>
      </c>
      <c r="Y204" s="58">
        <v>0</v>
      </c>
      <c r="Z204" s="58">
        <v>2000000000</v>
      </c>
      <c r="AA204" s="58">
        <v>15299000000</v>
      </c>
      <c r="AB204" s="58">
        <v>1250000000</v>
      </c>
      <c r="AC204" s="58">
        <v>0</v>
      </c>
      <c r="AD204" s="58">
        <v>172369112000</v>
      </c>
      <c r="AE204" s="58">
        <v>1000000000</v>
      </c>
      <c r="AF204" s="58">
        <f t="shared" si="74"/>
        <v>550983067664</v>
      </c>
      <c r="AG204" s="58">
        <v>9424196000</v>
      </c>
      <c r="AH204" s="58">
        <v>225342614651</v>
      </c>
      <c r="AI204" s="58">
        <v>316216257013</v>
      </c>
      <c r="AJ204" s="58">
        <f t="shared" si="75"/>
        <v>25000000000</v>
      </c>
      <c r="AK204" s="58">
        <v>25000000000</v>
      </c>
      <c r="AL204" s="58">
        <v>0</v>
      </c>
      <c r="AM204" s="58">
        <v>0</v>
      </c>
      <c r="AN204" s="58">
        <v>0</v>
      </c>
      <c r="AO204" s="58">
        <v>0</v>
      </c>
      <c r="AP204" s="58">
        <v>0</v>
      </c>
      <c r="AQ204" s="58">
        <f t="shared" si="76"/>
        <v>14500000000</v>
      </c>
      <c r="AR204" s="58">
        <v>0</v>
      </c>
      <c r="AS204" s="58">
        <v>1000000000</v>
      </c>
      <c r="AT204" s="58">
        <v>13500000000</v>
      </c>
      <c r="AU204" s="58">
        <v>0</v>
      </c>
      <c r="AV204" s="59">
        <f t="shared" si="77"/>
        <v>-10500000000</v>
      </c>
      <c r="AW204" s="59">
        <f t="shared" si="67"/>
        <v>10500000000</v>
      </c>
      <c r="AX204" s="60">
        <f t="shared" si="88"/>
        <v>0</v>
      </c>
      <c r="AY204" s="61">
        <v>1</v>
      </c>
      <c r="AZ204" s="62"/>
      <c r="BA204" s="52">
        <v>1</v>
      </c>
      <c r="BB204" s="6"/>
      <c r="BC204" s="6"/>
      <c r="BD204" s="6"/>
      <c r="BE204" s="52">
        <v>1</v>
      </c>
      <c r="BG204" s="5" t="s">
        <v>96</v>
      </c>
      <c r="BH204" s="5" t="s">
        <v>137</v>
      </c>
      <c r="BJ204" s="6">
        <v>1</v>
      </c>
    </row>
    <row r="205" spans="1:62" ht="15" customHeight="1" x14ac:dyDescent="0.25">
      <c r="A205" s="53">
        <f t="shared" si="87"/>
        <v>153</v>
      </c>
      <c r="B205" s="53">
        <f t="shared" si="87"/>
        <v>14</v>
      </c>
      <c r="C205" s="54" t="s">
        <v>342</v>
      </c>
      <c r="D205" s="55" t="s">
        <v>139</v>
      </c>
      <c r="E205" s="56">
        <v>42285</v>
      </c>
      <c r="F205" s="57">
        <f t="shared" si="68"/>
        <v>2461510624776.5303</v>
      </c>
      <c r="G205" s="58">
        <f t="shared" si="69"/>
        <v>689276566560.53003</v>
      </c>
      <c r="H205" s="58">
        <v>469869360000</v>
      </c>
      <c r="I205" s="58">
        <v>85694131500</v>
      </c>
      <c r="J205" s="58">
        <v>10938000000</v>
      </c>
      <c r="K205" s="58">
        <v>122775075060.53</v>
      </c>
      <c r="L205" s="58">
        <f t="shared" si="70"/>
        <v>1270116609900</v>
      </c>
      <c r="M205" s="58">
        <v>125000000000</v>
      </c>
      <c r="N205" s="58">
        <v>1045116609900</v>
      </c>
      <c r="O205" s="58">
        <v>100000000000</v>
      </c>
      <c r="P205" s="58">
        <f t="shared" si="71"/>
        <v>502117448316</v>
      </c>
      <c r="Q205" s="58">
        <v>0</v>
      </c>
      <c r="R205" s="58">
        <v>0</v>
      </c>
      <c r="S205" s="58">
        <v>201770426316</v>
      </c>
      <c r="T205" s="58">
        <f>283694522000+16652500000</f>
        <v>300347022000</v>
      </c>
      <c r="U205" s="58">
        <v>0</v>
      </c>
      <c r="V205" s="58">
        <f t="shared" si="72"/>
        <v>2354274575476.5303</v>
      </c>
      <c r="W205" s="58">
        <f t="shared" si="73"/>
        <v>1194537010418</v>
      </c>
      <c r="X205" s="58">
        <v>1127760548994</v>
      </c>
      <c r="Y205" s="58">
        <v>5000000000</v>
      </c>
      <c r="Z205" s="58">
        <v>0</v>
      </c>
      <c r="AA205" s="58">
        <v>40410150000</v>
      </c>
      <c r="AB205" s="58">
        <v>17000000000</v>
      </c>
      <c r="AC205" s="58">
        <v>0</v>
      </c>
      <c r="AD205" s="58">
        <v>2366311424</v>
      </c>
      <c r="AE205" s="58">
        <v>2000000000</v>
      </c>
      <c r="AF205" s="58">
        <f t="shared" si="74"/>
        <v>1159737565058.53</v>
      </c>
      <c r="AG205" s="58">
        <v>152351593208</v>
      </c>
      <c r="AH205" s="58">
        <v>553853293319.53003</v>
      </c>
      <c r="AI205" s="58">
        <v>453532678531</v>
      </c>
      <c r="AJ205" s="58">
        <f t="shared" si="75"/>
        <v>29363950700</v>
      </c>
      <c r="AK205" s="58">
        <v>29363950700</v>
      </c>
      <c r="AL205" s="58">
        <v>0</v>
      </c>
      <c r="AM205" s="58">
        <v>0</v>
      </c>
      <c r="AN205" s="58">
        <v>0</v>
      </c>
      <c r="AO205" s="58">
        <v>0</v>
      </c>
      <c r="AP205" s="58">
        <v>0</v>
      </c>
      <c r="AQ205" s="58">
        <f t="shared" si="76"/>
        <v>136600000000</v>
      </c>
      <c r="AR205" s="58">
        <v>0</v>
      </c>
      <c r="AS205" s="58">
        <v>11000000000</v>
      </c>
      <c r="AT205" s="58">
        <v>125600000000</v>
      </c>
      <c r="AU205" s="58">
        <v>0</v>
      </c>
      <c r="AV205" s="59">
        <f t="shared" si="77"/>
        <v>107236049300</v>
      </c>
      <c r="AW205" s="59">
        <f t="shared" si="67"/>
        <v>-107236049300</v>
      </c>
      <c r="AX205" s="60">
        <f t="shared" si="88"/>
        <v>0</v>
      </c>
      <c r="AY205" s="61">
        <v>1</v>
      </c>
      <c r="AZ205" s="62"/>
      <c r="BA205" s="6">
        <v>1</v>
      </c>
      <c r="BB205" s="6"/>
      <c r="BC205" s="6"/>
      <c r="BD205" s="6"/>
      <c r="BG205" s="5" t="s">
        <v>163</v>
      </c>
      <c r="BH205" s="5" t="s">
        <v>114</v>
      </c>
      <c r="BI205" s="5" t="s">
        <v>343</v>
      </c>
    </row>
    <row r="206" spans="1:62" ht="15" customHeight="1" x14ac:dyDescent="0.25">
      <c r="A206" s="53">
        <f t="shared" si="87"/>
        <v>154</v>
      </c>
      <c r="B206" s="53">
        <f t="shared" si="87"/>
        <v>15</v>
      </c>
      <c r="C206" s="54" t="s">
        <v>344</v>
      </c>
      <c r="D206" s="55" t="s">
        <v>345</v>
      </c>
      <c r="E206" s="56">
        <v>42367</v>
      </c>
      <c r="F206" s="57">
        <f t="shared" si="68"/>
        <v>823099736505.51001</v>
      </c>
      <c r="G206" s="58">
        <f t="shared" si="69"/>
        <v>105829360172</v>
      </c>
      <c r="H206" s="58">
        <v>13472000000</v>
      </c>
      <c r="I206" s="58">
        <v>5801901200</v>
      </c>
      <c r="J206" s="58">
        <v>3797944259</v>
      </c>
      <c r="K206" s="58">
        <v>82757514713</v>
      </c>
      <c r="L206" s="58">
        <f t="shared" si="70"/>
        <v>593972779839.51001</v>
      </c>
      <c r="M206" s="58">
        <v>29691584839.509998</v>
      </c>
      <c r="N206" s="58">
        <v>463881055000</v>
      </c>
      <c r="O206" s="58">
        <v>100400140000</v>
      </c>
      <c r="P206" s="58">
        <f t="shared" si="71"/>
        <v>123297596494</v>
      </c>
      <c r="Q206" s="58">
        <v>0</v>
      </c>
      <c r="R206" s="58">
        <v>0</v>
      </c>
      <c r="S206" s="58">
        <v>35029968494</v>
      </c>
      <c r="T206" s="58">
        <v>88267628000</v>
      </c>
      <c r="U206" s="58">
        <v>0</v>
      </c>
      <c r="V206" s="58">
        <f t="shared" si="72"/>
        <v>871045156222.12</v>
      </c>
      <c r="W206" s="58">
        <f t="shared" si="73"/>
        <v>431162349864.12</v>
      </c>
      <c r="X206" s="58">
        <v>428968066864.12</v>
      </c>
      <c r="Y206" s="58">
        <v>0</v>
      </c>
      <c r="Z206" s="58">
        <v>0</v>
      </c>
      <c r="AA206" s="58">
        <v>400000000</v>
      </c>
      <c r="AB206" s="58">
        <v>150000000</v>
      </c>
      <c r="AC206" s="58">
        <v>0</v>
      </c>
      <c r="AD206" s="58">
        <v>1144283000</v>
      </c>
      <c r="AE206" s="58">
        <v>500000000</v>
      </c>
      <c r="AF206" s="58">
        <f t="shared" si="74"/>
        <v>439882806358</v>
      </c>
      <c r="AG206" s="58">
        <v>39789389064</v>
      </c>
      <c r="AH206" s="58">
        <v>203060101490</v>
      </c>
      <c r="AI206" s="58">
        <v>197033315804</v>
      </c>
      <c r="AJ206" s="58">
        <f t="shared" si="75"/>
        <v>49445419716.610001</v>
      </c>
      <c r="AK206" s="58">
        <v>49445419716.610001</v>
      </c>
      <c r="AL206" s="58">
        <v>0</v>
      </c>
      <c r="AM206" s="58">
        <v>0</v>
      </c>
      <c r="AN206" s="58">
        <v>0</v>
      </c>
      <c r="AO206" s="58">
        <v>0</v>
      </c>
      <c r="AP206" s="58">
        <v>0</v>
      </c>
      <c r="AQ206" s="58">
        <f t="shared" si="76"/>
        <v>1500000000</v>
      </c>
      <c r="AR206" s="58">
        <v>0</v>
      </c>
      <c r="AS206" s="58">
        <v>1500000000</v>
      </c>
      <c r="AT206" s="58">
        <v>0</v>
      </c>
      <c r="AU206" s="58">
        <v>0</v>
      </c>
      <c r="AV206" s="59">
        <f t="shared" si="77"/>
        <v>-47945419716.609985</v>
      </c>
      <c r="AW206" s="59">
        <f t="shared" si="67"/>
        <v>47945419716.610001</v>
      </c>
      <c r="AX206" s="60">
        <f t="shared" si="88"/>
        <v>0</v>
      </c>
      <c r="AY206" s="61">
        <v>1</v>
      </c>
      <c r="AZ206" s="62"/>
      <c r="BA206" s="52">
        <v>1</v>
      </c>
      <c r="BB206" s="6"/>
      <c r="BC206" s="6"/>
      <c r="BD206" s="6"/>
      <c r="BE206" s="6">
        <v>1</v>
      </c>
      <c r="BG206" s="5" t="s">
        <v>96</v>
      </c>
      <c r="BH206" s="5" t="s">
        <v>109</v>
      </c>
      <c r="BJ206" s="6">
        <v>1</v>
      </c>
    </row>
    <row r="207" spans="1:62" s="74" customFormat="1" ht="15" customHeight="1" x14ac:dyDescent="0.25">
      <c r="A207" s="75" t="s">
        <v>145</v>
      </c>
      <c r="B207" s="75" t="s">
        <v>145</v>
      </c>
      <c r="C207" s="76" t="s">
        <v>146</v>
      </c>
      <c r="D207" s="77"/>
      <c r="E207" s="77"/>
      <c r="F207" s="78">
        <f>SUM(F192:F204)</f>
        <v>18326716570077.66</v>
      </c>
      <c r="G207" s="78">
        <f t="shared" ref="G207:AZ207" si="89">SUM(G192:G204)</f>
        <v>870756466476.09998</v>
      </c>
      <c r="H207" s="78">
        <f t="shared" si="89"/>
        <v>236867638405.64999</v>
      </c>
      <c r="I207" s="78">
        <f t="shared" si="89"/>
        <v>58492139718</v>
      </c>
      <c r="J207" s="78">
        <f t="shared" si="89"/>
        <v>40389089923.639999</v>
      </c>
      <c r="K207" s="78">
        <f t="shared" si="89"/>
        <v>535007598428.81</v>
      </c>
      <c r="L207" s="78">
        <f t="shared" si="89"/>
        <v>12992007496251.5</v>
      </c>
      <c r="M207" s="78">
        <f t="shared" si="89"/>
        <v>578473181921.5</v>
      </c>
      <c r="N207" s="78">
        <f t="shared" si="89"/>
        <v>9632666495000</v>
      </c>
      <c r="O207" s="78">
        <f t="shared" si="89"/>
        <v>2780867819330</v>
      </c>
      <c r="P207" s="78">
        <f t="shared" si="89"/>
        <v>4463952607350.0605</v>
      </c>
      <c r="Q207" s="78">
        <f t="shared" si="89"/>
        <v>23500955000</v>
      </c>
      <c r="R207" s="78">
        <f t="shared" si="89"/>
        <v>0</v>
      </c>
      <c r="S207" s="78">
        <f t="shared" si="89"/>
        <v>1031798895317.05</v>
      </c>
      <c r="T207" s="78">
        <f t="shared" si="89"/>
        <v>1963056836033.01</v>
      </c>
      <c r="U207" s="78">
        <f t="shared" si="89"/>
        <v>1445595921000</v>
      </c>
      <c r="V207" s="78">
        <f t="shared" si="89"/>
        <v>18607663815858.66</v>
      </c>
      <c r="W207" s="78">
        <f t="shared" si="89"/>
        <v>10522752429926.85</v>
      </c>
      <c r="X207" s="78">
        <f t="shared" si="89"/>
        <v>8053464082950.0596</v>
      </c>
      <c r="Y207" s="78">
        <f t="shared" si="89"/>
        <v>6915835000</v>
      </c>
      <c r="Z207" s="78">
        <f t="shared" si="89"/>
        <v>5000000000</v>
      </c>
      <c r="AA207" s="78">
        <f t="shared" si="89"/>
        <v>258494037603</v>
      </c>
      <c r="AB207" s="78">
        <f t="shared" si="89"/>
        <v>48284000747.139999</v>
      </c>
      <c r="AC207" s="78">
        <f t="shared" si="89"/>
        <v>13073555906</v>
      </c>
      <c r="AD207" s="78">
        <f t="shared" si="89"/>
        <v>2122806219328</v>
      </c>
      <c r="AE207" s="78">
        <f t="shared" si="89"/>
        <v>14714698392.65</v>
      </c>
      <c r="AF207" s="78">
        <f t="shared" si="89"/>
        <v>8084911385931.8105</v>
      </c>
      <c r="AG207" s="78">
        <f t="shared" si="89"/>
        <v>710535045408</v>
      </c>
      <c r="AH207" s="78">
        <f t="shared" si="89"/>
        <v>2976371806994.5</v>
      </c>
      <c r="AI207" s="78">
        <f t="shared" si="89"/>
        <v>4398004533529.3101</v>
      </c>
      <c r="AJ207" s="78">
        <f t="shared" si="89"/>
        <v>624183440581</v>
      </c>
      <c r="AK207" s="78">
        <f t="shared" si="89"/>
        <v>463195414366</v>
      </c>
      <c r="AL207" s="78">
        <f t="shared" si="89"/>
        <v>0</v>
      </c>
      <c r="AM207" s="78">
        <f t="shared" si="89"/>
        <v>0</v>
      </c>
      <c r="AN207" s="78">
        <f t="shared" si="89"/>
        <v>160976026215</v>
      </c>
      <c r="AO207" s="78">
        <f t="shared" si="89"/>
        <v>12000000</v>
      </c>
      <c r="AP207" s="78">
        <f t="shared" si="89"/>
        <v>0</v>
      </c>
      <c r="AQ207" s="78">
        <f t="shared" si="89"/>
        <v>342886194800</v>
      </c>
      <c r="AR207" s="78">
        <f t="shared" si="89"/>
        <v>5000000000</v>
      </c>
      <c r="AS207" s="78">
        <f t="shared" si="89"/>
        <v>30450000000</v>
      </c>
      <c r="AT207" s="78">
        <f t="shared" si="89"/>
        <v>307436194800</v>
      </c>
      <c r="AU207" s="78">
        <f t="shared" si="89"/>
        <v>0</v>
      </c>
      <c r="AV207" s="78">
        <f t="shared" si="89"/>
        <v>-280947245781.00024</v>
      </c>
      <c r="AW207" s="78">
        <f t="shared" si="89"/>
        <v>281297245781</v>
      </c>
      <c r="AX207" s="79">
        <f t="shared" si="89"/>
        <v>349999999.99975586</v>
      </c>
      <c r="AY207" s="80">
        <f t="shared" si="89"/>
        <v>11</v>
      </c>
      <c r="AZ207" s="81">
        <f t="shared" si="89"/>
        <v>2</v>
      </c>
      <c r="BA207" s="64"/>
      <c r="BB207" s="64"/>
      <c r="BC207" s="64"/>
      <c r="BD207" s="64"/>
      <c r="BE207" s="64"/>
      <c r="BF207" s="64"/>
      <c r="BJ207" s="64"/>
    </row>
    <row r="208" spans="1:62" s="74" customFormat="1" ht="15" customHeight="1" x14ac:dyDescent="0.25">
      <c r="A208" s="75" t="s">
        <v>147</v>
      </c>
      <c r="B208" s="75" t="s">
        <v>147</v>
      </c>
      <c r="C208" s="76" t="s">
        <v>148</v>
      </c>
      <c r="D208" s="77"/>
      <c r="E208" s="77"/>
      <c r="F208" s="78">
        <f>SUM(F205:F206)</f>
        <v>3284610361282.04</v>
      </c>
      <c r="G208" s="78">
        <f t="shared" ref="G208:AZ208" si="90">SUM(G205:G206)</f>
        <v>795105926732.53003</v>
      </c>
      <c r="H208" s="78">
        <f t="shared" si="90"/>
        <v>483341360000</v>
      </c>
      <c r="I208" s="78">
        <f t="shared" si="90"/>
        <v>91496032700</v>
      </c>
      <c r="J208" s="78">
        <f t="shared" si="90"/>
        <v>14735944259</v>
      </c>
      <c r="K208" s="78">
        <f t="shared" si="90"/>
        <v>205532589773.53</v>
      </c>
      <c r="L208" s="78">
        <f t="shared" si="90"/>
        <v>1864089389739.51</v>
      </c>
      <c r="M208" s="78">
        <f t="shared" si="90"/>
        <v>154691584839.51001</v>
      </c>
      <c r="N208" s="78">
        <f t="shared" si="90"/>
        <v>1508997664900</v>
      </c>
      <c r="O208" s="78">
        <f t="shared" si="90"/>
        <v>200400140000</v>
      </c>
      <c r="P208" s="78">
        <f t="shared" si="90"/>
        <v>625415044810</v>
      </c>
      <c r="Q208" s="78">
        <f t="shared" si="90"/>
        <v>0</v>
      </c>
      <c r="R208" s="78">
        <f t="shared" si="90"/>
        <v>0</v>
      </c>
      <c r="S208" s="78">
        <f t="shared" si="90"/>
        <v>236800394810</v>
      </c>
      <c r="T208" s="78">
        <f t="shared" si="90"/>
        <v>388614650000</v>
      </c>
      <c r="U208" s="78">
        <f t="shared" si="90"/>
        <v>0</v>
      </c>
      <c r="V208" s="78">
        <f t="shared" si="90"/>
        <v>3225319731698.6504</v>
      </c>
      <c r="W208" s="78">
        <f t="shared" si="90"/>
        <v>1625699360282.1201</v>
      </c>
      <c r="X208" s="78">
        <f t="shared" si="90"/>
        <v>1556728615858.1201</v>
      </c>
      <c r="Y208" s="78">
        <f t="shared" si="90"/>
        <v>5000000000</v>
      </c>
      <c r="Z208" s="78">
        <f t="shared" si="90"/>
        <v>0</v>
      </c>
      <c r="AA208" s="78">
        <f t="shared" si="90"/>
        <v>40810150000</v>
      </c>
      <c r="AB208" s="78">
        <f t="shared" si="90"/>
        <v>17150000000</v>
      </c>
      <c r="AC208" s="78">
        <f t="shared" si="90"/>
        <v>0</v>
      </c>
      <c r="AD208" s="78">
        <f t="shared" si="90"/>
        <v>3510594424</v>
      </c>
      <c r="AE208" s="78">
        <f t="shared" si="90"/>
        <v>2500000000</v>
      </c>
      <c r="AF208" s="78">
        <f t="shared" si="90"/>
        <v>1599620371416.53</v>
      </c>
      <c r="AG208" s="78">
        <f t="shared" si="90"/>
        <v>192140982272</v>
      </c>
      <c r="AH208" s="78">
        <f t="shared" si="90"/>
        <v>756913394809.53003</v>
      </c>
      <c r="AI208" s="78">
        <f t="shared" si="90"/>
        <v>650565994335</v>
      </c>
      <c r="AJ208" s="78">
        <f t="shared" si="90"/>
        <v>78809370416.610001</v>
      </c>
      <c r="AK208" s="78">
        <f t="shared" si="90"/>
        <v>78809370416.610001</v>
      </c>
      <c r="AL208" s="78">
        <f t="shared" si="90"/>
        <v>0</v>
      </c>
      <c r="AM208" s="78">
        <f t="shared" si="90"/>
        <v>0</v>
      </c>
      <c r="AN208" s="78">
        <f t="shared" si="90"/>
        <v>0</v>
      </c>
      <c r="AO208" s="78">
        <f t="shared" si="90"/>
        <v>0</v>
      </c>
      <c r="AP208" s="78">
        <f t="shared" si="90"/>
        <v>0</v>
      </c>
      <c r="AQ208" s="78">
        <f t="shared" si="90"/>
        <v>138100000000</v>
      </c>
      <c r="AR208" s="78">
        <f t="shared" si="90"/>
        <v>0</v>
      </c>
      <c r="AS208" s="78">
        <f t="shared" si="90"/>
        <v>12500000000</v>
      </c>
      <c r="AT208" s="78">
        <f t="shared" si="90"/>
        <v>125600000000</v>
      </c>
      <c r="AU208" s="78">
        <f t="shared" si="90"/>
        <v>0</v>
      </c>
      <c r="AV208" s="78">
        <f t="shared" si="90"/>
        <v>59290629583.390015</v>
      </c>
      <c r="AW208" s="78">
        <f t="shared" si="90"/>
        <v>-59290629583.389999</v>
      </c>
      <c r="AX208" s="79">
        <f t="shared" si="90"/>
        <v>0</v>
      </c>
      <c r="AY208" s="80">
        <f t="shared" si="90"/>
        <v>2</v>
      </c>
      <c r="AZ208" s="81">
        <f t="shared" si="90"/>
        <v>0</v>
      </c>
      <c r="BA208" s="64"/>
      <c r="BB208" s="64"/>
      <c r="BC208" s="64"/>
      <c r="BD208" s="64"/>
      <c r="BE208" s="64"/>
      <c r="BF208" s="64"/>
      <c r="BJ208" s="64"/>
    </row>
    <row r="209" spans="1:62" s="74" customFormat="1" ht="15" customHeight="1" x14ac:dyDescent="0.25">
      <c r="A209" s="75" t="s">
        <v>149</v>
      </c>
      <c r="B209" s="75" t="s">
        <v>149</v>
      </c>
      <c r="C209" s="76" t="s">
        <v>346</v>
      </c>
      <c r="D209" s="77"/>
      <c r="E209" s="77"/>
      <c r="F209" s="78">
        <f t="shared" ref="F209:AZ209" si="91">F207+F208</f>
        <v>21611326931359.699</v>
      </c>
      <c r="G209" s="78">
        <f t="shared" si="91"/>
        <v>1665862393208.6299</v>
      </c>
      <c r="H209" s="78">
        <f t="shared" si="91"/>
        <v>720208998405.65002</v>
      </c>
      <c r="I209" s="78">
        <f t="shared" si="91"/>
        <v>149988172418</v>
      </c>
      <c r="J209" s="78">
        <f t="shared" si="91"/>
        <v>55125034182.639999</v>
      </c>
      <c r="K209" s="78">
        <f t="shared" si="91"/>
        <v>740540188202.33997</v>
      </c>
      <c r="L209" s="78">
        <f t="shared" si="91"/>
        <v>14856096885991.01</v>
      </c>
      <c r="M209" s="78">
        <f t="shared" si="91"/>
        <v>733164766761.01001</v>
      </c>
      <c r="N209" s="78">
        <f t="shared" si="91"/>
        <v>11141664159900</v>
      </c>
      <c r="O209" s="78">
        <f t="shared" si="91"/>
        <v>2981267959330</v>
      </c>
      <c r="P209" s="78">
        <f t="shared" si="91"/>
        <v>5089367652160.0605</v>
      </c>
      <c r="Q209" s="78">
        <f t="shared" si="91"/>
        <v>23500955000</v>
      </c>
      <c r="R209" s="78">
        <f t="shared" si="91"/>
        <v>0</v>
      </c>
      <c r="S209" s="78">
        <f t="shared" si="91"/>
        <v>1268599290127.05</v>
      </c>
      <c r="T209" s="78">
        <f t="shared" si="91"/>
        <v>2351671486033.0098</v>
      </c>
      <c r="U209" s="78">
        <f t="shared" si="91"/>
        <v>1445595921000</v>
      </c>
      <c r="V209" s="78">
        <f t="shared" si="91"/>
        <v>21832983547557.312</v>
      </c>
      <c r="W209" s="78">
        <f t="shared" si="91"/>
        <v>12148451790208.969</v>
      </c>
      <c r="X209" s="78">
        <f t="shared" si="91"/>
        <v>9610192698808.1797</v>
      </c>
      <c r="Y209" s="78">
        <f t="shared" si="91"/>
        <v>11915835000</v>
      </c>
      <c r="Z209" s="78">
        <f t="shared" si="91"/>
        <v>5000000000</v>
      </c>
      <c r="AA209" s="78">
        <f t="shared" si="91"/>
        <v>299304187603</v>
      </c>
      <c r="AB209" s="78">
        <f t="shared" si="91"/>
        <v>65434000747.139999</v>
      </c>
      <c r="AC209" s="78">
        <f t="shared" si="91"/>
        <v>13073555906</v>
      </c>
      <c r="AD209" s="78">
        <f t="shared" si="91"/>
        <v>2126316813752</v>
      </c>
      <c r="AE209" s="78">
        <f t="shared" si="91"/>
        <v>17214698392.650002</v>
      </c>
      <c r="AF209" s="78">
        <f t="shared" si="91"/>
        <v>9684531757348.3398</v>
      </c>
      <c r="AG209" s="78">
        <f t="shared" si="91"/>
        <v>902676027680</v>
      </c>
      <c r="AH209" s="78">
        <f t="shared" si="91"/>
        <v>3733285201804.0303</v>
      </c>
      <c r="AI209" s="78">
        <f t="shared" si="91"/>
        <v>5048570527864.3105</v>
      </c>
      <c r="AJ209" s="78">
        <f t="shared" si="91"/>
        <v>702992810997.60999</v>
      </c>
      <c r="AK209" s="78">
        <f t="shared" si="91"/>
        <v>542004784782.60999</v>
      </c>
      <c r="AL209" s="78">
        <f t="shared" si="91"/>
        <v>0</v>
      </c>
      <c r="AM209" s="78">
        <f t="shared" si="91"/>
        <v>0</v>
      </c>
      <c r="AN209" s="78">
        <f t="shared" si="91"/>
        <v>160976026215</v>
      </c>
      <c r="AO209" s="78">
        <f t="shared" si="91"/>
        <v>12000000</v>
      </c>
      <c r="AP209" s="78">
        <f t="shared" si="91"/>
        <v>0</v>
      </c>
      <c r="AQ209" s="78">
        <f t="shared" si="91"/>
        <v>480986194800</v>
      </c>
      <c r="AR209" s="78">
        <f t="shared" si="91"/>
        <v>5000000000</v>
      </c>
      <c r="AS209" s="78">
        <f t="shared" si="91"/>
        <v>42950000000</v>
      </c>
      <c r="AT209" s="78">
        <f t="shared" si="91"/>
        <v>433036194800</v>
      </c>
      <c r="AU209" s="78">
        <f t="shared" si="91"/>
        <v>0</v>
      </c>
      <c r="AV209" s="78">
        <f t="shared" si="91"/>
        <v>-221656616197.61023</v>
      </c>
      <c r="AW209" s="78">
        <f t="shared" si="91"/>
        <v>222006616197.60999</v>
      </c>
      <c r="AX209" s="79">
        <f t="shared" si="91"/>
        <v>349999999.99975586</v>
      </c>
      <c r="AY209" s="80">
        <f t="shared" si="91"/>
        <v>13</v>
      </c>
      <c r="AZ209" s="81">
        <f t="shared" si="91"/>
        <v>2</v>
      </c>
      <c r="BA209" s="64"/>
      <c r="BB209" s="64"/>
      <c r="BC209" s="64"/>
      <c r="BD209" s="64"/>
      <c r="BE209" s="64"/>
      <c r="BF209" s="64"/>
      <c r="BJ209" s="64"/>
    </row>
    <row r="210" spans="1:62" s="74" customFormat="1" ht="15" customHeight="1" x14ac:dyDescent="0.25">
      <c r="A210" s="75" t="s">
        <v>151</v>
      </c>
      <c r="B210" s="75" t="s">
        <v>151</v>
      </c>
      <c r="C210" s="76" t="s">
        <v>347</v>
      </c>
      <c r="D210" s="77"/>
      <c r="E210" s="77"/>
      <c r="F210" s="78">
        <f t="shared" ref="F210:AZ210" si="92">F209+F191</f>
        <v>26962229716407.699</v>
      </c>
      <c r="G210" s="78">
        <f t="shared" si="92"/>
        <v>4111906071156.6299</v>
      </c>
      <c r="H210" s="78">
        <f t="shared" si="92"/>
        <v>2919508998405.6499</v>
      </c>
      <c r="I210" s="78">
        <f t="shared" si="92"/>
        <v>159868251538</v>
      </c>
      <c r="J210" s="78">
        <f t="shared" si="92"/>
        <v>82105673010.639999</v>
      </c>
      <c r="K210" s="78">
        <f t="shared" si="92"/>
        <v>950423148202.33997</v>
      </c>
      <c r="L210" s="78">
        <f t="shared" si="92"/>
        <v>16677283449091.01</v>
      </c>
      <c r="M210" s="78">
        <f t="shared" si="92"/>
        <v>947068857861.01001</v>
      </c>
      <c r="N210" s="78">
        <f t="shared" si="92"/>
        <v>12463343191900</v>
      </c>
      <c r="O210" s="78">
        <f t="shared" si="92"/>
        <v>3266871399330</v>
      </c>
      <c r="P210" s="78">
        <f t="shared" si="92"/>
        <v>6173040196160.0605</v>
      </c>
      <c r="Q210" s="78">
        <f t="shared" si="92"/>
        <v>42183955000</v>
      </c>
      <c r="R210" s="78">
        <f t="shared" si="92"/>
        <v>0</v>
      </c>
      <c r="S210" s="78">
        <f t="shared" si="92"/>
        <v>1268599290127.05</v>
      </c>
      <c r="T210" s="78">
        <f t="shared" si="92"/>
        <v>3406499030033.0098</v>
      </c>
      <c r="U210" s="78">
        <f t="shared" si="92"/>
        <v>1455757921000</v>
      </c>
      <c r="V210" s="78">
        <f t="shared" si="92"/>
        <v>27192386332605.312</v>
      </c>
      <c r="W210" s="78">
        <f t="shared" si="92"/>
        <v>15278410202256.969</v>
      </c>
      <c r="X210" s="78">
        <f t="shared" si="92"/>
        <v>10443850918808.18</v>
      </c>
      <c r="Y210" s="78">
        <f t="shared" si="92"/>
        <v>11915835000</v>
      </c>
      <c r="Z210" s="78">
        <f t="shared" si="92"/>
        <v>5000000000</v>
      </c>
      <c r="AA210" s="78">
        <f t="shared" si="92"/>
        <v>1424304187603</v>
      </c>
      <c r="AB210" s="78">
        <f t="shared" si="92"/>
        <v>71434000747.139999</v>
      </c>
      <c r="AC210" s="78">
        <f t="shared" si="92"/>
        <v>1113073555906</v>
      </c>
      <c r="AD210" s="78">
        <f t="shared" si="92"/>
        <v>2158066813752</v>
      </c>
      <c r="AE210" s="78">
        <f t="shared" si="92"/>
        <v>50764890440.650002</v>
      </c>
      <c r="AF210" s="78">
        <f t="shared" si="92"/>
        <v>11913976130348.34</v>
      </c>
      <c r="AG210" s="78">
        <f t="shared" si="92"/>
        <v>1005850853080</v>
      </c>
      <c r="AH210" s="78">
        <f t="shared" si="92"/>
        <v>4792316150934.0303</v>
      </c>
      <c r="AI210" s="78">
        <f t="shared" si="92"/>
        <v>6115809126334.3105</v>
      </c>
      <c r="AJ210" s="78">
        <f t="shared" si="92"/>
        <v>801742810997.60999</v>
      </c>
      <c r="AK210" s="78">
        <f t="shared" si="92"/>
        <v>640754784782.60999</v>
      </c>
      <c r="AL210" s="78">
        <f t="shared" si="92"/>
        <v>0</v>
      </c>
      <c r="AM210" s="78">
        <f t="shared" si="92"/>
        <v>0</v>
      </c>
      <c r="AN210" s="78">
        <f t="shared" si="92"/>
        <v>160976026215</v>
      </c>
      <c r="AO210" s="78">
        <f t="shared" si="92"/>
        <v>12000000</v>
      </c>
      <c r="AP210" s="78">
        <f t="shared" si="92"/>
        <v>0</v>
      </c>
      <c r="AQ210" s="78">
        <f t="shared" si="92"/>
        <v>571236194800</v>
      </c>
      <c r="AR210" s="78">
        <f t="shared" si="92"/>
        <v>5000000000</v>
      </c>
      <c r="AS210" s="78">
        <f t="shared" si="92"/>
        <v>133200000000</v>
      </c>
      <c r="AT210" s="78">
        <f t="shared" si="92"/>
        <v>433036194800</v>
      </c>
      <c r="AU210" s="78">
        <f t="shared" si="92"/>
        <v>0</v>
      </c>
      <c r="AV210" s="78">
        <f t="shared" si="92"/>
        <v>-230156616197.61023</v>
      </c>
      <c r="AW210" s="78">
        <f t="shared" si="92"/>
        <v>230506616197.60999</v>
      </c>
      <c r="AX210" s="79">
        <f t="shared" si="92"/>
        <v>349999999.99975586</v>
      </c>
      <c r="AY210" s="80">
        <f t="shared" si="92"/>
        <v>14</v>
      </c>
      <c r="AZ210" s="81">
        <f t="shared" si="92"/>
        <v>2</v>
      </c>
      <c r="BA210" s="64"/>
      <c r="BB210" s="64"/>
      <c r="BC210" s="64"/>
      <c r="BD210" s="64"/>
      <c r="BE210" s="64"/>
      <c r="BF210" s="64"/>
      <c r="BJ210" s="64"/>
    </row>
    <row r="211" spans="1:62" ht="15" customHeight="1" x14ac:dyDescent="0.25">
      <c r="A211" s="42" t="s">
        <v>348</v>
      </c>
      <c r="B211" s="42" t="s">
        <v>348</v>
      </c>
      <c r="C211" s="43" t="s">
        <v>349</v>
      </c>
      <c r="D211" s="44" t="s">
        <v>232</v>
      </c>
      <c r="E211" s="86">
        <v>42389</v>
      </c>
      <c r="F211" s="82">
        <f t="shared" si="68"/>
        <v>59004784464142</v>
      </c>
      <c r="G211" s="47">
        <f t="shared" si="69"/>
        <v>39322613624142</v>
      </c>
      <c r="H211" s="47">
        <v>32010000000000</v>
      </c>
      <c r="I211" s="47">
        <v>800000000000</v>
      </c>
      <c r="J211" s="47">
        <v>790000000000</v>
      </c>
      <c r="K211" s="47">
        <v>5722613624142</v>
      </c>
      <c r="L211" s="47">
        <f t="shared" si="70"/>
        <v>13867897878000</v>
      </c>
      <c r="M211" s="47">
        <v>13867897878000</v>
      </c>
      <c r="N211" s="47">
        <v>0</v>
      </c>
      <c r="O211" s="47">
        <v>0</v>
      </c>
      <c r="P211" s="47">
        <f t="shared" si="71"/>
        <v>5814272962000</v>
      </c>
      <c r="Q211" s="47">
        <v>2244419882000</v>
      </c>
      <c r="R211" s="47">
        <v>0</v>
      </c>
      <c r="S211" s="47">
        <v>0</v>
      </c>
      <c r="T211" s="47">
        <v>3569853080000</v>
      </c>
      <c r="U211" s="47">
        <v>0</v>
      </c>
      <c r="V211" s="47">
        <f t="shared" si="72"/>
        <v>59945522786232</v>
      </c>
      <c r="W211" s="47">
        <f t="shared" si="73"/>
        <v>25562945425753</v>
      </c>
      <c r="X211" s="47">
        <v>18715193047771</v>
      </c>
      <c r="Y211" s="47">
        <v>30000000000</v>
      </c>
      <c r="Z211" s="47">
        <v>1612726275800</v>
      </c>
      <c r="AA211" s="47">
        <v>2550498855395</v>
      </c>
      <c r="AB211" s="47">
        <v>2524193425000</v>
      </c>
      <c r="AC211" s="47">
        <v>0</v>
      </c>
      <c r="AD211" s="47">
        <v>1818003960</v>
      </c>
      <c r="AE211" s="47">
        <v>128515817827</v>
      </c>
      <c r="AF211" s="47">
        <f t="shared" si="74"/>
        <v>34382577360479</v>
      </c>
      <c r="AG211" s="47">
        <v>1575091993662</v>
      </c>
      <c r="AH211" s="47">
        <v>16624523868403</v>
      </c>
      <c r="AI211" s="47">
        <v>16182961498414</v>
      </c>
      <c r="AJ211" s="47">
        <f t="shared" si="75"/>
        <v>8163357322090</v>
      </c>
      <c r="AK211" s="47">
        <v>7933425813490</v>
      </c>
      <c r="AL211" s="47">
        <v>0</v>
      </c>
      <c r="AM211" s="47">
        <v>0</v>
      </c>
      <c r="AN211" s="47">
        <v>229931508600</v>
      </c>
      <c r="AO211" s="47">
        <v>0</v>
      </c>
      <c r="AP211" s="47">
        <v>0</v>
      </c>
      <c r="AQ211" s="47">
        <f t="shared" si="76"/>
        <v>7222619000000</v>
      </c>
      <c r="AR211" s="47">
        <v>0</v>
      </c>
      <c r="AS211" s="47">
        <v>7222619000000</v>
      </c>
      <c r="AT211" s="47">
        <v>0</v>
      </c>
      <c r="AU211" s="47">
        <v>0</v>
      </c>
      <c r="AV211" s="48">
        <f t="shared" si="77"/>
        <v>-940738322090</v>
      </c>
      <c r="AW211" s="48">
        <f t="shared" si="67"/>
        <v>940738322090</v>
      </c>
      <c r="AX211" s="49">
        <f t="shared" si="88"/>
        <v>0</v>
      </c>
      <c r="AY211" s="50"/>
      <c r="AZ211" s="51">
        <v>1</v>
      </c>
      <c r="BA211" s="6" t="s">
        <v>95</v>
      </c>
      <c r="BB211" s="52">
        <v>1</v>
      </c>
      <c r="BC211" s="6"/>
      <c r="BD211" s="6"/>
      <c r="BG211" s="5" t="s">
        <v>96</v>
      </c>
      <c r="BH211" s="5" t="s">
        <v>155</v>
      </c>
      <c r="BJ211" s="6">
        <v>1</v>
      </c>
    </row>
    <row r="212" spans="1:62" ht="15" customHeight="1" x14ac:dyDescent="0.25">
      <c r="A212" s="42" t="s">
        <v>350</v>
      </c>
      <c r="B212" s="42" t="s">
        <v>350</v>
      </c>
      <c r="C212" s="43" t="s">
        <v>351</v>
      </c>
      <c r="D212" s="44" t="s">
        <v>121</v>
      </c>
      <c r="E212" s="45">
        <v>42369</v>
      </c>
      <c r="F212" s="82">
        <f t="shared" si="68"/>
        <v>26806857280963</v>
      </c>
      <c r="G212" s="47">
        <f t="shared" si="69"/>
        <v>16180205531868</v>
      </c>
      <c r="H212" s="47">
        <v>14930507754943</v>
      </c>
      <c r="I212" s="47">
        <v>66269808220</v>
      </c>
      <c r="J212" s="47">
        <v>310065559460</v>
      </c>
      <c r="K212" s="47">
        <v>873362409245</v>
      </c>
      <c r="L212" s="47">
        <f t="shared" si="70"/>
        <v>10594918220730</v>
      </c>
      <c r="M212" s="47">
        <v>1600468149730</v>
      </c>
      <c r="N212" s="47">
        <v>1247045751000</v>
      </c>
      <c r="O212" s="47">
        <v>7747404320000</v>
      </c>
      <c r="P212" s="47">
        <f t="shared" si="71"/>
        <v>31733528365</v>
      </c>
      <c r="Q212" s="47">
        <v>26733528365</v>
      </c>
      <c r="R212" s="47">
        <v>0</v>
      </c>
      <c r="S212" s="47">
        <v>0</v>
      </c>
      <c r="T212" s="47">
        <v>5000000000</v>
      </c>
      <c r="U212" s="47">
        <v>0</v>
      </c>
      <c r="V212" s="47">
        <f t="shared" si="72"/>
        <v>28603282280963.008</v>
      </c>
      <c r="W212" s="47">
        <f t="shared" si="73"/>
        <v>21755509507098</v>
      </c>
      <c r="X212" s="47">
        <v>2104513144638</v>
      </c>
      <c r="Y212" s="47">
        <v>0</v>
      </c>
      <c r="Z212" s="47">
        <v>15000000000</v>
      </c>
      <c r="AA212" s="47">
        <v>9658666532413</v>
      </c>
      <c r="AB212" s="47">
        <v>19456000000</v>
      </c>
      <c r="AC212" s="47">
        <v>6384562828460</v>
      </c>
      <c r="AD212" s="47">
        <v>3523311001587</v>
      </c>
      <c r="AE212" s="47">
        <v>50000000000</v>
      </c>
      <c r="AF212" s="47">
        <f t="shared" si="74"/>
        <v>6847772773865.0098</v>
      </c>
      <c r="AG212" s="47">
        <v>271904077430</v>
      </c>
      <c r="AH212" s="47">
        <v>3029926424997.0098</v>
      </c>
      <c r="AI212" s="47">
        <v>3545942271438</v>
      </c>
      <c r="AJ212" s="47">
        <f t="shared" si="75"/>
        <v>2600000000000</v>
      </c>
      <c r="AK212" s="47">
        <v>2600000000000</v>
      </c>
      <c r="AL212" s="47">
        <v>0</v>
      </c>
      <c r="AM212" s="47">
        <v>0</v>
      </c>
      <c r="AN212" s="47">
        <v>0</v>
      </c>
      <c r="AO212" s="47">
        <v>0</v>
      </c>
      <c r="AP212" s="47">
        <v>0</v>
      </c>
      <c r="AQ212" s="47">
        <f t="shared" si="76"/>
        <v>803575000000</v>
      </c>
      <c r="AR212" s="47">
        <v>0</v>
      </c>
      <c r="AS212" s="47">
        <v>778575000000</v>
      </c>
      <c r="AT212" s="47">
        <v>0</v>
      </c>
      <c r="AU212" s="47">
        <v>25000000000</v>
      </c>
      <c r="AV212" s="48">
        <f t="shared" si="77"/>
        <v>-1796425000000.0078</v>
      </c>
      <c r="AW212" s="48">
        <f t="shared" si="67"/>
        <v>1796425000000</v>
      </c>
      <c r="AX212" s="49">
        <f t="shared" si="88"/>
        <v>-7.8125E-3</v>
      </c>
      <c r="AY212" s="50">
        <v>1</v>
      </c>
      <c r="AZ212" s="51"/>
      <c r="BA212" s="6" t="s">
        <v>95</v>
      </c>
      <c r="BB212" s="63">
        <v>1</v>
      </c>
      <c r="BC212" s="6"/>
      <c r="BD212" s="6"/>
      <c r="BG212" s="5" t="s">
        <v>163</v>
      </c>
      <c r="BH212" s="5" t="s">
        <v>114</v>
      </c>
    </row>
    <row r="213" spans="1:62" ht="15" customHeight="1" x14ac:dyDescent="0.25">
      <c r="A213" s="67">
        <f>A206+1</f>
        <v>155</v>
      </c>
      <c r="B213" s="67">
        <v>1</v>
      </c>
      <c r="C213" s="54" t="s">
        <v>352</v>
      </c>
      <c r="D213" s="55" t="s">
        <v>94</v>
      </c>
      <c r="E213" s="56">
        <v>42377</v>
      </c>
      <c r="F213" s="57">
        <f t="shared" si="68"/>
        <v>4701039354939.9004</v>
      </c>
      <c r="G213" s="58">
        <f t="shared" si="69"/>
        <v>724245198863.90002</v>
      </c>
      <c r="H213" s="58">
        <v>304900000000</v>
      </c>
      <c r="I213" s="58">
        <v>27164282705.900002</v>
      </c>
      <c r="J213" s="58">
        <v>63216584447</v>
      </c>
      <c r="K213" s="58">
        <v>328964331711</v>
      </c>
      <c r="L213" s="58">
        <f t="shared" si="70"/>
        <v>2591037959575</v>
      </c>
      <c r="M213" s="58">
        <v>231168464575</v>
      </c>
      <c r="N213" s="58">
        <v>2096677101000</v>
      </c>
      <c r="O213" s="58">
        <v>263192394000</v>
      </c>
      <c r="P213" s="58">
        <f t="shared" si="71"/>
        <v>1385756196501</v>
      </c>
      <c r="Q213" s="58">
        <v>0</v>
      </c>
      <c r="R213" s="58">
        <v>0</v>
      </c>
      <c r="S213" s="58">
        <v>378091418001</v>
      </c>
      <c r="T213" s="58">
        <v>629922928000</v>
      </c>
      <c r="U213" s="58">
        <v>377741850500</v>
      </c>
      <c r="V213" s="58">
        <f t="shared" si="72"/>
        <v>5211651966806.1895</v>
      </c>
      <c r="W213" s="58">
        <f t="shared" si="73"/>
        <v>3020969022216.2397</v>
      </c>
      <c r="X213" s="58">
        <v>2461427688738.6499</v>
      </c>
      <c r="Y213" s="58">
        <v>0</v>
      </c>
      <c r="Z213" s="58">
        <v>0</v>
      </c>
      <c r="AA213" s="58">
        <v>55763500000</v>
      </c>
      <c r="AB213" s="58">
        <v>10000000000</v>
      </c>
      <c r="AC213" s="58">
        <v>267228484827.59</v>
      </c>
      <c r="AD213" s="58">
        <v>217549348650</v>
      </c>
      <c r="AE213" s="58">
        <v>9000000000</v>
      </c>
      <c r="AF213" s="58">
        <f t="shared" si="74"/>
        <v>2190682944589.95</v>
      </c>
      <c r="AG213" s="58">
        <v>65349835215</v>
      </c>
      <c r="AH213" s="58">
        <v>1470557667074.95</v>
      </c>
      <c r="AI213" s="58">
        <v>654775442300</v>
      </c>
      <c r="AJ213" s="58">
        <f t="shared" si="75"/>
        <v>516112611866.28998</v>
      </c>
      <c r="AK213" s="58">
        <v>516112611866.28998</v>
      </c>
      <c r="AL213" s="58">
        <v>0</v>
      </c>
      <c r="AM213" s="58">
        <v>0</v>
      </c>
      <c r="AN213" s="58">
        <v>0</v>
      </c>
      <c r="AO213" s="58">
        <v>0</v>
      </c>
      <c r="AP213" s="58">
        <v>0</v>
      </c>
      <c r="AQ213" s="58">
        <f t="shared" si="76"/>
        <v>5500000000</v>
      </c>
      <c r="AR213" s="58">
        <v>0</v>
      </c>
      <c r="AS213" s="58">
        <v>5000000000</v>
      </c>
      <c r="AT213" s="58">
        <v>500000000</v>
      </c>
      <c r="AU213" s="58">
        <v>0</v>
      </c>
      <c r="AV213" s="59">
        <f t="shared" si="77"/>
        <v>-510612611866.28906</v>
      </c>
      <c r="AW213" s="59">
        <f t="shared" si="67"/>
        <v>510612611866.28998</v>
      </c>
      <c r="AX213" s="60">
        <f t="shared" si="88"/>
        <v>9.1552734375E-4</v>
      </c>
      <c r="AY213" s="61"/>
      <c r="AZ213" s="62">
        <v>1</v>
      </c>
      <c r="BA213" s="52">
        <v>1</v>
      </c>
      <c r="BB213" s="6"/>
      <c r="BC213" s="6"/>
      <c r="BD213" s="6"/>
      <c r="BG213" s="5" t="s">
        <v>96</v>
      </c>
      <c r="BH213" s="5" t="s">
        <v>130</v>
      </c>
      <c r="BJ213" s="6">
        <v>1</v>
      </c>
    </row>
    <row r="214" spans="1:62" ht="15" customHeight="1" x14ac:dyDescent="0.25">
      <c r="A214" s="53">
        <f t="shared" ref="A214:B229" si="93">A213+1</f>
        <v>156</v>
      </c>
      <c r="B214" s="53">
        <f t="shared" si="93"/>
        <v>2</v>
      </c>
      <c r="C214" s="54" t="s">
        <v>353</v>
      </c>
      <c r="D214" s="55" t="s">
        <v>123</v>
      </c>
      <c r="E214" s="56">
        <v>42369</v>
      </c>
      <c r="F214" s="57">
        <f t="shared" si="68"/>
        <v>2231065027317</v>
      </c>
      <c r="G214" s="58">
        <f t="shared" si="69"/>
        <v>297286885989</v>
      </c>
      <c r="H214" s="58">
        <v>214460000000</v>
      </c>
      <c r="I214" s="58">
        <v>17589392709</v>
      </c>
      <c r="J214" s="58">
        <v>500000000</v>
      </c>
      <c r="K214" s="58">
        <v>64737493280</v>
      </c>
      <c r="L214" s="58">
        <f t="shared" si="70"/>
        <v>1314070145120</v>
      </c>
      <c r="M214" s="58">
        <v>73364629000</v>
      </c>
      <c r="N214" s="58">
        <v>1103289517000</v>
      </c>
      <c r="O214" s="58">
        <v>137415999120</v>
      </c>
      <c r="P214" s="58">
        <f t="shared" si="71"/>
        <v>619707996208</v>
      </c>
      <c r="Q214" s="58">
        <v>0</v>
      </c>
      <c r="R214" s="58">
        <v>0</v>
      </c>
      <c r="S214" s="58">
        <v>206860056208</v>
      </c>
      <c r="T214" s="58">
        <v>291575014000</v>
      </c>
      <c r="U214" s="58">
        <v>121272926000</v>
      </c>
      <c r="V214" s="58">
        <f t="shared" si="72"/>
        <v>2456165027316.8999</v>
      </c>
      <c r="W214" s="58">
        <f t="shared" si="73"/>
        <v>1520728235149.8999</v>
      </c>
      <c r="X214" s="58">
        <v>1156504525779</v>
      </c>
      <c r="Y214" s="58">
        <v>0</v>
      </c>
      <c r="Z214" s="58">
        <v>0</v>
      </c>
      <c r="AA214" s="58">
        <v>35000000000</v>
      </c>
      <c r="AB214" s="58">
        <v>13500000000</v>
      </c>
      <c r="AC214" s="58">
        <v>22784225570.900002</v>
      </c>
      <c r="AD214" s="58">
        <v>283014483800</v>
      </c>
      <c r="AE214" s="58">
        <v>9925000000</v>
      </c>
      <c r="AF214" s="58">
        <f t="shared" si="74"/>
        <v>935436792167</v>
      </c>
      <c r="AG214" s="58">
        <v>77957887800</v>
      </c>
      <c r="AH214" s="58">
        <v>504645443400</v>
      </c>
      <c r="AI214" s="58">
        <v>352833460967</v>
      </c>
      <c r="AJ214" s="58">
        <f t="shared" si="75"/>
        <v>260099999999.89999</v>
      </c>
      <c r="AK214" s="58">
        <v>260099999999.89999</v>
      </c>
      <c r="AL214" s="58">
        <v>0</v>
      </c>
      <c r="AM214" s="58">
        <v>0</v>
      </c>
      <c r="AN214" s="58">
        <v>0</v>
      </c>
      <c r="AO214" s="58">
        <v>0</v>
      </c>
      <c r="AP214" s="58">
        <v>0</v>
      </c>
      <c r="AQ214" s="58">
        <f t="shared" si="76"/>
        <v>35000000000</v>
      </c>
      <c r="AR214" s="58">
        <v>20000000000</v>
      </c>
      <c r="AS214" s="58">
        <v>15000000000</v>
      </c>
      <c r="AT214" s="58">
        <v>0</v>
      </c>
      <c r="AU214" s="58">
        <v>0</v>
      </c>
      <c r="AV214" s="59">
        <f t="shared" si="77"/>
        <v>-225099999999.8999</v>
      </c>
      <c r="AW214" s="59">
        <f t="shared" si="67"/>
        <v>225099999999.89999</v>
      </c>
      <c r="AX214" s="60">
        <f t="shared" si="88"/>
        <v>0</v>
      </c>
      <c r="AY214" s="61">
        <v>1</v>
      </c>
      <c r="AZ214" s="62"/>
      <c r="BA214" s="52">
        <v>1</v>
      </c>
      <c r="BB214" s="6"/>
      <c r="BC214" s="6"/>
      <c r="BD214" s="6"/>
      <c r="BG214" s="5" t="s">
        <v>96</v>
      </c>
      <c r="BH214" s="5" t="s">
        <v>102</v>
      </c>
      <c r="BJ214" s="6">
        <v>1</v>
      </c>
    </row>
    <row r="215" spans="1:62" ht="15" customHeight="1" x14ac:dyDescent="0.25">
      <c r="A215" s="53">
        <f t="shared" si="93"/>
        <v>157</v>
      </c>
      <c r="B215" s="53">
        <f t="shared" si="93"/>
        <v>3</v>
      </c>
      <c r="C215" s="54" t="s">
        <v>354</v>
      </c>
      <c r="D215" s="55" t="s">
        <v>123</v>
      </c>
      <c r="E215" s="56">
        <v>42369</v>
      </c>
      <c r="F215" s="57">
        <f t="shared" si="68"/>
        <v>4266954646138</v>
      </c>
      <c r="G215" s="58">
        <f t="shared" si="69"/>
        <v>1628553706781</v>
      </c>
      <c r="H215" s="58">
        <v>1255352000000</v>
      </c>
      <c r="I215" s="58">
        <v>201100562608</v>
      </c>
      <c r="J215" s="58">
        <v>44709534173</v>
      </c>
      <c r="K215" s="58">
        <v>127391610000</v>
      </c>
      <c r="L215" s="58">
        <f t="shared" si="70"/>
        <v>1619803456000</v>
      </c>
      <c r="M215" s="58">
        <v>446295412000</v>
      </c>
      <c r="N215" s="58">
        <v>1173508044000</v>
      </c>
      <c r="O215" s="58">
        <v>0</v>
      </c>
      <c r="P215" s="58">
        <f t="shared" si="71"/>
        <v>1018597483357</v>
      </c>
      <c r="Q215" s="58">
        <v>0</v>
      </c>
      <c r="R215" s="58">
        <v>0</v>
      </c>
      <c r="S215" s="58">
        <v>557813023357</v>
      </c>
      <c r="T215" s="58">
        <v>327143131000</v>
      </c>
      <c r="U215" s="58">
        <v>133641329000</v>
      </c>
      <c r="V215" s="58">
        <f t="shared" si="72"/>
        <v>5156508883424</v>
      </c>
      <c r="W215" s="58">
        <f t="shared" si="73"/>
        <v>2496665033424</v>
      </c>
      <c r="X215" s="58">
        <v>1833183056000</v>
      </c>
      <c r="Y215" s="58">
        <v>0</v>
      </c>
      <c r="Z215" s="58">
        <v>0</v>
      </c>
      <c r="AA215" s="58">
        <v>59909992500</v>
      </c>
      <c r="AB215" s="58">
        <v>122117340000</v>
      </c>
      <c r="AC215" s="58">
        <v>145645257000</v>
      </c>
      <c r="AD215" s="58">
        <v>319784331000</v>
      </c>
      <c r="AE215" s="58">
        <v>16025056924</v>
      </c>
      <c r="AF215" s="58">
        <f t="shared" si="74"/>
        <v>2659843850000</v>
      </c>
      <c r="AG215" s="58">
        <v>108848905120</v>
      </c>
      <c r="AH215" s="58">
        <v>1166110424821</v>
      </c>
      <c r="AI215" s="58">
        <v>1384884520059</v>
      </c>
      <c r="AJ215" s="58">
        <f t="shared" si="75"/>
        <v>889554237286</v>
      </c>
      <c r="AK215" s="58">
        <v>889554237286</v>
      </c>
      <c r="AL215" s="58">
        <v>0</v>
      </c>
      <c r="AM215" s="58">
        <v>0</v>
      </c>
      <c r="AN215" s="58">
        <v>0</v>
      </c>
      <c r="AO215" s="58">
        <v>0</v>
      </c>
      <c r="AP215" s="58">
        <v>0</v>
      </c>
      <c r="AQ215" s="58">
        <f t="shared" si="76"/>
        <v>0</v>
      </c>
      <c r="AR215" s="58">
        <v>0</v>
      </c>
      <c r="AS215" s="58">
        <v>0</v>
      </c>
      <c r="AT215" s="58">
        <v>0</v>
      </c>
      <c r="AU215" s="58">
        <v>0</v>
      </c>
      <c r="AV215" s="59">
        <f t="shared" si="77"/>
        <v>-889554237286</v>
      </c>
      <c r="AW215" s="59">
        <f t="shared" si="67"/>
        <v>889554237286</v>
      </c>
      <c r="AX215" s="60">
        <f t="shared" si="88"/>
        <v>0</v>
      </c>
      <c r="AY215" s="61">
        <v>1</v>
      </c>
      <c r="AZ215" s="62"/>
      <c r="BA215" s="52">
        <v>1</v>
      </c>
      <c r="BB215" s="6"/>
      <c r="BC215" s="6"/>
      <c r="BD215" s="6"/>
      <c r="BG215" s="5" t="s">
        <v>96</v>
      </c>
      <c r="BH215" s="5" t="s">
        <v>109</v>
      </c>
      <c r="BJ215" s="6">
        <v>1</v>
      </c>
    </row>
    <row r="216" spans="1:62" ht="15" customHeight="1" x14ac:dyDescent="0.25">
      <c r="A216" s="53">
        <f t="shared" si="93"/>
        <v>158</v>
      </c>
      <c r="B216" s="53">
        <f t="shared" si="93"/>
        <v>4</v>
      </c>
      <c r="C216" s="54" t="s">
        <v>355</v>
      </c>
      <c r="D216" s="55" t="s">
        <v>119</v>
      </c>
      <c r="E216" s="56">
        <v>42369</v>
      </c>
      <c r="F216" s="57">
        <f t="shared" si="68"/>
        <v>5795154176000</v>
      </c>
      <c r="G216" s="58">
        <f t="shared" si="69"/>
        <v>2006043600000</v>
      </c>
      <c r="H216" s="58">
        <v>1303757881000</v>
      </c>
      <c r="I216" s="58">
        <v>136121144000</v>
      </c>
      <c r="J216" s="58">
        <v>40885445000</v>
      </c>
      <c r="K216" s="58">
        <v>525279130000</v>
      </c>
      <c r="L216" s="58">
        <f t="shared" si="70"/>
        <v>2883755041000</v>
      </c>
      <c r="M216" s="58">
        <v>226582093000</v>
      </c>
      <c r="N216" s="58">
        <v>1917780234000</v>
      </c>
      <c r="O216" s="58">
        <v>739392714000</v>
      </c>
      <c r="P216" s="58">
        <f t="shared" si="71"/>
        <v>905355535000</v>
      </c>
      <c r="Q216" s="58">
        <v>0</v>
      </c>
      <c r="R216" s="58">
        <v>0</v>
      </c>
      <c r="S216" s="58">
        <v>578971181000</v>
      </c>
      <c r="T216" s="58">
        <v>326384354000</v>
      </c>
      <c r="U216" s="58">
        <v>0</v>
      </c>
      <c r="V216" s="58">
        <f t="shared" si="72"/>
        <v>7015437610000</v>
      </c>
      <c r="W216" s="58">
        <f t="shared" si="73"/>
        <v>3293878971000</v>
      </c>
      <c r="X216" s="58">
        <v>2323912796000</v>
      </c>
      <c r="Y216" s="58">
        <v>0</v>
      </c>
      <c r="Z216" s="58">
        <v>0</v>
      </c>
      <c r="AA216" s="58">
        <v>83377200000</v>
      </c>
      <c r="AB216" s="58">
        <v>47589635000</v>
      </c>
      <c r="AC216" s="58">
        <v>82812814000</v>
      </c>
      <c r="AD216" s="58">
        <v>746186526000</v>
      </c>
      <c r="AE216" s="58">
        <v>10000000000</v>
      </c>
      <c r="AF216" s="58">
        <f t="shared" si="74"/>
        <v>3721558639000</v>
      </c>
      <c r="AG216" s="58">
        <v>490181634000</v>
      </c>
      <c r="AH216" s="58">
        <v>1430709005000</v>
      </c>
      <c r="AI216" s="58">
        <v>1800668000000</v>
      </c>
      <c r="AJ216" s="58">
        <f t="shared" si="75"/>
        <v>1297783434000</v>
      </c>
      <c r="AK216" s="58">
        <v>1297783434000</v>
      </c>
      <c r="AL216" s="58">
        <v>0</v>
      </c>
      <c r="AM216" s="58">
        <v>0</v>
      </c>
      <c r="AN216" s="58">
        <v>0</v>
      </c>
      <c r="AO216" s="58">
        <v>0</v>
      </c>
      <c r="AP216" s="58">
        <v>0</v>
      </c>
      <c r="AQ216" s="58">
        <f t="shared" si="76"/>
        <v>77500000000</v>
      </c>
      <c r="AR216" s="58">
        <v>0</v>
      </c>
      <c r="AS216" s="58">
        <v>77500000000</v>
      </c>
      <c r="AT216" s="58">
        <v>0</v>
      </c>
      <c r="AU216" s="58">
        <v>0</v>
      </c>
      <c r="AV216" s="59">
        <f t="shared" si="77"/>
        <v>-1220283434000</v>
      </c>
      <c r="AW216" s="59">
        <f t="shared" si="67"/>
        <v>1220283434000</v>
      </c>
      <c r="AX216" s="60">
        <f t="shared" si="88"/>
        <v>0</v>
      </c>
      <c r="AY216" s="61">
        <v>1</v>
      </c>
      <c r="AZ216" s="62"/>
      <c r="BA216" s="63">
        <v>1</v>
      </c>
      <c r="BB216" s="6"/>
      <c r="BC216" s="6"/>
      <c r="BD216" s="6"/>
      <c r="BG216" s="5" t="s">
        <v>163</v>
      </c>
      <c r="BH216" s="5" t="s">
        <v>114</v>
      </c>
    </row>
    <row r="217" spans="1:62" ht="15" customHeight="1" x14ac:dyDescent="0.25">
      <c r="A217" s="53">
        <f t="shared" si="93"/>
        <v>159</v>
      </c>
      <c r="B217" s="53">
        <f t="shared" si="93"/>
        <v>5</v>
      </c>
      <c r="C217" s="54" t="s">
        <v>356</v>
      </c>
      <c r="D217" s="55" t="s">
        <v>239</v>
      </c>
      <c r="E217" s="56">
        <v>42368</v>
      </c>
      <c r="F217" s="57">
        <f t="shared" si="68"/>
        <v>2228345151453</v>
      </c>
      <c r="G217" s="58">
        <f t="shared" si="69"/>
        <v>164183048250</v>
      </c>
      <c r="H217" s="58">
        <v>38591278000</v>
      </c>
      <c r="I217" s="58">
        <v>14417266550</v>
      </c>
      <c r="J217" s="58">
        <v>3317036000</v>
      </c>
      <c r="K217" s="58">
        <v>107857467700</v>
      </c>
      <c r="L217" s="58">
        <f t="shared" si="70"/>
        <v>1430659137703</v>
      </c>
      <c r="M217" s="58">
        <v>68266395703</v>
      </c>
      <c r="N217" s="58">
        <v>1203476252000</v>
      </c>
      <c r="O217" s="58">
        <v>158916490000</v>
      </c>
      <c r="P217" s="58">
        <f t="shared" si="71"/>
        <v>633502965500</v>
      </c>
      <c r="Q217" s="58">
        <v>3000000000</v>
      </c>
      <c r="R217" s="58">
        <v>0</v>
      </c>
      <c r="S217" s="58">
        <v>87289764500</v>
      </c>
      <c r="T217" s="58">
        <v>375370249000</v>
      </c>
      <c r="U217" s="58">
        <v>167842952000</v>
      </c>
      <c r="V217" s="58">
        <f t="shared" si="72"/>
        <v>2298514457453</v>
      </c>
      <c r="W217" s="58">
        <f t="shared" si="73"/>
        <v>1674943922964</v>
      </c>
      <c r="X217" s="58">
        <v>1267021041364</v>
      </c>
      <c r="Y217" s="58">
        <v>0</v>
      </c>
      <c r="Z217" s="58">
        <v>16988090000</v>
      </c>
      <c r="AA217" s="58">
        <v>41800000000</v>
      </c>
      <c r="AB217" s="58">
        <v>5000000000</v>
      </c>
      <c r="AC217" s="58">
        <v>7700000000</v>
      </c>
      <c r="AD217" s="58">
        <v>326434791600</v>
      </c>
      <c r="AE217" s="58">
        <v>10000000000</v>
      </c>
      <c r="AF217" s="58">
        <f t="shared" si="74"/>
        <v>623570534489</v>
      </c>
      <c r="AG217" s="58">
        <v>72486335100</v>
      </c>
      <c r="AH217" s="58">
        <v>242173049599</v>
      </c>
      <c r="AI217" s="58">
        <v>308911149790</v>
      </c>
      <c r="AJ217" s="58">
        <f t="shared" si="75"/>
        <v>95000000000</v>
      </c>
      <c r="AK217" s="58">
        <v>95000000000</v>
      </c>
      <c r="AL217" s="58">
        <v>0</v>
      </c>
      <c r="AM217" s="58">
        <v>0</v>
      </c>
      <c r="AN217" s="58">
        <v>0</v>
      </c>
      <c r="AO217" s="58">
        <v>0</v>
      </c>
      <c r="AP217" s="58">
        <v>0</v>
      </c>
      <c r="AQ217" s="58">
        <f t="shared" si="76"/>
        <v>24830694000</v>
      </c>
      <c r="AR217" s="58">
        <v>10000000000</v>
      </c>
      <c r="AS217" s="58">
        <v>14200000000</v>
      </c>
      <c r="AT217" s="58">
        <v>630694000</v>
      </c>
      <c r="AU217" s="58">
        <v>0</v>
      </c>
      <c r="AV217" s="59">
        <f t="shared" si="77"/>
        <v>-70169306000</v>
      </c>
      <c r="AW217" s="59">
        <f t="shared" si="67"/>
        <v>70169306000</v>
      </c>
      <c r="AX217" s="60">
        <f t="shared" si="88"/>
        <v>0</v>
      </c>
      <c r="AY217" s="61">
        <v>1</v>
      </c>
      <c r="AZ217" s="62"/>
      <c r="BA217" s="52">
        <v>1</v>
      </c>
      <c r="BB217" s="6"/>
      <c r="BC217" s="6"/>
      <c r="BD217" s="6"/>
      <c r="BG217" s="5" t="s">
        <v>96</v>
      </c>
      <c r="BH217" s="5" t="s">
        <v>109</v>
      </c>
      <c r="BJ217" s="6">
        <v>1</v>
      </c>
    </row>
    <row r="218" spans="1:62" ht="15" customHeight="1" x14ac:dyDescent="0.25">
      <c r="A218" s="53">
        <f t="shared" si="93"/>
        <v>160</v>
      </c>
      <c r="B218" s="53">
        <f t="shared" si="93"/>
        <v>6</v>
      </c>
      <c r="C218" s="54" t="s">
        <v>357</v>
      </c>
      <c r="D218" s="55" t="s">
        <v>135</v>
      </c>
      <c r="E218" s="56">
        <v>42368</v>
      </c>
      <c r="F218" s="57">
        <f t="shared" si="68"/>
        <v>3272056627408.3701</v>
      </c>
      <c r="G218" s="58">
        <f t="shared" si="69"/>
        <v>424737689800.87</v>
      </c>
      <c r="H218" s="58">
        <v>134760440452</v>
      </c>
      <c r="I218" s="58">
        <v>23161796594.5</v>
      </c>
      <c r="J218" s="58">
        <v>7998748956</v>
      </c>
      <c r="K218" s="58">
        <v>258816703798.37</v>
      </c>
      <c r="L218" s="58">
        <f t="shared" si="70"/>
        <v>1892327374000</v>
      </c>
      <c r="M218" s="58">
        <v>78860500000</v>
      </c>
      <c r="N218" s="58">
        <v>1569946984000</v>
      </c>
      <c r="O218" s="58">
        <v>243519890000</v>
      </c>
      <c r="P218" s="58">
        <f t="shared" si="71"/>
        <v>954991563607.5</v>
      </c>
      <c r="Q218" s="58">
        <v>0</v>
      </c>
      <c r="R218" s="58">
        <v>0</v>
      </c>
      <c r="S218" s="58">
        <v>193399704667.5</v>
      </c>
      <c r="T218" s="58">
        <v>521178917940</v>
      </c>
      <c r="U218" s="58">
        <v>240412941000</v>
      </c>
      <c r="V218" s="58">
        <f t="shared" si="72"/>
        <v>3424665378058.3701</v>
      </c>
      <c r="W218" s="58">
        <f t="shared" si="73"/>
        <v>2260251566742.1304</v>
      </c>
      <c r="X218" s="58">
        <v>1755176092516.03</v>
      </c>
      <c r="Y218" s="58">
        <v>0</v>
      </c>
      <c r="Z218" s="58">
        <v>0</v>
      </c>
      <c r="AA218" s="58">
        <v>42976036300</v>
      </c>
      <c r="AB218" s="58">
        <v>2500000000</v>
      </c>
      <c r="AC218" s="58">
        <v>2199981919</v>
      </c>
      <c r="AD218" s="58">
        <v>451934450862</v>
      </c>
      <c r="AE218" s="58">
        <v>5465005145.1000004</v>
      </c>
      <c r="AF218" s="58">
        <f t="shared" si="74"/>
        <v>1164413811316.24</v>
      </c>
      <c r="AG218" s="58">
        <v>59366876700</v>
      </c>
      <c r="AH218" s="58">
        <v>625952969612.23999</v>
      </c>
      <c r="AI218" s="58">
        <v>479093965004</v>
      </c>
      <c r="AJ218" s="58">
        <f t="shared" si="75"/>
        <v>162608750650</v>
      </c>
      <c r="AK218" s="58">
        <v>162608750650</v>
      </c>
      <c r="AL218" s="58">
        <v>0</v>
      </c>
      <c r="AM218" s="58">
        <v>0</v>
      </c>
      <c r="AN218" s="58">
        <v>0</v>
      </c>
      <c r="AO218" s="58">
        <v>0</v>
      </c>
      <c r="AP218" s="58">
        <v>0</v>
      </c>
      <c r="AQ218" s="58">
        <f t="shared" si="76"/>
        <v>10000000000</v>
      </c>
      <c r="AR218" s="58">
        <v>0</v>
      </c>
      <c r="AS218" s="58">
        <v>10000000000</v>
      </c>
      <c r="AT218" s="58">
        <v>0</v>
      </c>
      <c r="AU218" s="58">
        <v>0</v>
      </c>
      <c r="AV218" s="59">
        <f t="shared" si="77"/>
        <v>-152608750650</v>
      </c>
      <c r="AW218" s="59">
        <f t="shared" si="67"/>
        <v>152608750650</v>
      </c>
      <c r="AX218" s="60">
        <f t="shared" si="88"/>
        <v>0</v>
      </c>
      <c r="AY218" s="61">
        <v>1</v>
      </c>
      <c r="AZ218" s="62"/>
      <c r="BA218" s="52">
        <v>1</v>
      </c>
      <c r="BB218" s="6"/>
      <c r="BC218" s="6"/>
      <c r="BD218" s="6"/>
      <c r="BG218" s="5" t="s">
        <v>96</v>
      </c>
      <c r="BH218" s="5" t="s">
        <v>106</v>
      </c>
      <c r="BJ218" s="6">
        <v>1</v>
      </c>
    </row>
    <row r="219" spans="1:62" ht="15" customHeight="1" x14ac:dyDescent="0.25">
      <c r="A219" s="53">
        <f t="shared" si="93"/>
        <v>161</v>
      </c>
      <c r="B219" s="53">
        <f t="shared" si="93"/>
        <v>7</v>
      </c>
      <c r="C219" s="54" t="s">
        <v>358</v>
      </c>
      <c r="D219" s="55" t="s">
        <v>121</v>
      </c>
      <c r="E219" s="56">
        <v>42369</v>
      </c>
      <c r="F219" s="57">
        <f t="shared" si="68"/>
        <v>3297260813830</v>
      </c>
      <c r="G219" s="58">
        <f t="shared" si="69"/>
        <v>462956910179</v>
      </c>
      <c r="H219" s="58">
        <v>144630000000</v>
      </c>
      <c r="I219" s="58">
        <v>35139056479</v>
      </c>
      <c r="J219" s="58">
        <v>5996000000</v>
      </c>
      <c r="K219" s="58">
        <v>277191853700</v>
      </c>
      <c r="L219" s="58">
        <f t="shared" si="70"/>
        <v>1848874195000</v>
      </c>
      <c r="M219" s="58">
        <v>91351673000</v>
      </c>
      <c r="N219" s="58">
        <v>1521877112000</v>
      </c>
      <c r="O219" s="58">
        <v>235645410000</v>
      </c>
      <c r="P219" s="58">
        <f t="shared" si="71"/>
        <v>985429708651</v>
      </c>
      <c r="Q219" s="58">
        <v>0</v>
      </c>
      <c r="R219" s="58">
        <v>0</v>
      </c>
      <c r="S219" s="58">
        <v>244817945651</v>
      </c>
      <c r="T219" s="58">
        <v>458062564000</v>
      </c>
      <c r="U219" s="58">
        <v>282549199000</v>
      </c>
      <c r="V219" s="58">
        <f t="shared" si="72"/>
        <v>3397416349554</v>
      </c>
      <c r="W219" s="58">
        <f t="shared" si="73"/>
        <v>2165859726637</v>
      </c>
      <c r="X219" s="58">
        <v>1686923167198</v>
      </c>
      <c r="Y219" s="58">
        <v>0</v>
      </c>
      <c r="Z219" s="58">
        <v>0</v>
      </c>
      <c r="AA219" s="58">
        <v>4257600000</v>
      </c>
      <c r="AB219" s="58">
        <v>4874954000</v>
      </c>
      <c r="AC219" s="58">
        <v>17976905675</v>
      </c>
      <c r="AD219" s="58">
        <v>446626473883</v>
      </c>
      <c r="AE219" s="58">
        <v>5200625881</v>
      </c>
      <c r="AF219" s="58">
        <f t="shared" si="74"/>
        <v>1231556622917</v>
      </c>
      <c r="AG219" s="58">
        <v>145879556950</v>
      </c>
      <c r="AH219" s="58">
        <v>566633397681</v>
      </c>
      <c r="AI219" s="58">
        <v>519043668286</v>
      </c>
      <c r="AJ219" s="58">
        <f t="shared" si="75"/>
        <v>128556109036</v>
      </c>
      <c r="AK219" s="58">
        <v>128556109036</v>
      </c>
      <c r="AL219" s="58">
        <v>0</v>
      </c>
      <c r="AM219" s="58">
        <v>0</v>
      </c>
      <c r="AN219" s="58">
        <v>0</v>
      </c>
      <c r="AO219" s="58">
        <v>0</v>
      </c>
      <c r="AP219" s="58">
        <v>0</v>
      </c>
      <c r="AQ219" s="58">
        <f t="shared" si="76"/>
        <v>28400573312</v>
      </c>
      <c r="AR219" s="58">
        <v>20000000000</v>
      </c>
      <c r="AS219" s="58">
        <v>6600000000</v>
      </c>
      <c r="AT219" s="58">
        <v>1800573312</v>
      </c>
      <c r="AU219" s="58">
        <v>0</v>
      </c>
      <c r="AV219" s="59">
        <f t="shared" si="77"/>
        <v>-100155535724</v>
      </c>
      <c r="AW219" s="59">
        <f t="shared" si="67"/>
        <v>100155535724</v>
      </c>
      <c r="AX219" s="60">
        <f t="shared" si="88"/>
        <v>0</v>
      </c>
      <c r="AY219" s="61">
        <v>1</v>
      </c>
      <c r="AZ219" s="62"/>
      <c r="BA219" s="52">
        <v>1</v>
      </c>
      <c r="BB219" s="6"/>
      <c r="BC219" s="6"/>
      <c r="BD219" s="6"/>
      <c r="BE219" s="52">
        <v>1</v>
      </c>
      <c r="BG219" s="5" t="s">
        <v>96</v>
      </c>
      <c r="BH219" s="5" t="s">
        <v>130</v>
      </c>
      <c r="BJ219" s="6">
        <v>1</v>
      </c>
    </row>
    <row r="220" spans="1:62" ht="15" customHeight="1" x14ac:dyDescent="0.25">
      <c r="A220" s="53">
        <f t="shared" si="93"/>
        <v>162</v>
      </c>
      <c r="B220" s="53">
        <f t="shared" si="93"/>
        <v>8</v>
      </c>
      <c r="C220" s="54" t="s">
        <v>359</v>
      </c>
      <c r="D220" s="55" t="s">
        <v>239</v>
      </c>
      <c r="E220" s="56">
        <v>42368</v>
      </c>
      <c r="F220" s="57">
        <f t="shared" si="68"/>
        <v>3724083308434</v>
      </c>
      <c r="G220" s="58">
        <f t="shared" si="69"/>
        <v>427176239036</v>
      </c>
      <c r="H220" s="58">
        <v>84263693608</v>
      </c>
      <c r="I220" s="58">
        <v>15554453146</v>
      </c>
      <c r="J220" s="58">
        <v>5206555533</v>
      </c>
      <c r="K220" s="58">
        <v>322151536749</v>
      </c>
      <c r="L220" s="58">
        <f t="shared" si="70"/>
        <v>2232048702086</v>
      </c>
      <c r="M220" s="58">
        <v>160707374086</v>
      </c>
      <c r="N220" s="58">
        <v>1808709871000</v>
      </c>
      <c r="O220" s="58">
        <v>262631457000</v>
      </c>
      <c r="P220" s="58">
        <f t="shared" si="71"/>
        <v>1064858367312</v>
      </c>
      <c r="Q220" s="58">
        <v>0</v>
      </c>
      <c r="R220" s="58">
        <v>0</v>
      </c>
      <c r="S220" s="58">
        <v>178135068312</v>
      </c>
      <c r="T220" s="58">
        <v>606279147000</v>
      </c>
      <c r="U220" s="58">
        <v>280444152000</v>
      </c>
      <c r="V220" s="58">
        <f t="shared" si="72"/>
        <v>3742883308434</v>
      </c>
      <c r="W220" s="58">
        <f t="shared" si="73"/>
        <v>2390445050928</v>
      </c>
      <c r="X220" s="58">
        <v>1898730595049</v>
      </c>
      <c r="Y220" s="58">
        <v>0</v>
      </c>
      <c r="Z220" s="58">
        <v>0</v>
      </c>
      <c r="AA220" s="58">
        <v>8045000000</v>
      </c>
      <c r="AB220" s="58">
        <v>1295590000</v>
      </c>
      <c r="AC220" s="58">
        <v>34081920</v>
      </c>
      <c r="AD220" s="58">
        <v>479339783959</v>
      </c>
      <c r="AE220" s="58">
        <v>3000000000</v>
      </c>
      <c r="AF220" s="58">
        <f t="shared" si="74"/>
        <v>1352438257506</v>
      </c>
      <c r="AG220" s="58">
        <v>125122519455</v>
      </c>
      <c r="AH220" s="58">
        <v>695599724451</v>
      </c>
      <c r="AI220" s="58">
        <v>531716013600</v>
      </c>
      <c r="AJ220" s="58">
        <f t="shared" si="75"/>
        <v>46800000000</v>
      </c>
      <c r="AK220" s="58">
        <v>46800000000</v>
      </c>
      <c r="AL220" s="58">
        <v>0</v>
      </c>
      <c r="AM220" s="58">
        <v>0</v>
      </c>
      <c r="AN220" s="58">
        <v>0</v>
      </c>
      <c r="AO220" s="58">
        <v>0</v>
      </c>
      <c r="AP220" s="58">
        <v>0</v>
      </c>
      <c r="AQ220" s="58">
        <f t="shared" si="76"/>
        <v>28000000000</v>
      </c>
      <c r="AR220" s="58">
        <v>15000000000</v>
      </c>
      <c r="AS220" s="58">
        <v>10000000000</v>
      </c>
      <c r="AT220" s="58">
        <v>3000000000</v>
      </c>
      <c r="AU220" s="58">
        <v>0</v>
      </c>
      <c r="AV220" s="59">
        <f t="shared" si="77"/>
        <v>-18800000000</v>
      </c>
      <c r="AW220" s="59">
        <f t="shared" si="67"/>
        <v>18800000000</v>
      </c>
      <c r="AX220" s="60">
        <f t="shared" si="88"/>
        <v>0</v>
      </c>
      <c r="AY220" s="61">
        <v>1</v>
      </c>
      <c r="AZ220" s="62"/>
      <c r="BA220" s="52">
        <v>1</v>
      </c>
      <c r="BB220" s="6"/>
      <c r="BC220" s="6"/>
      <c r="BD220" s="6"/>
      <c r="BG220" s="5" t="s">
        <v>96</v>
      </c>
      <c r="BH220" s="5" t="s">
        <v>102</v>
      </c>
      <c r="BJ220" s="6">
        <v>1</v>
      </c>
    </row>
    <row r="221" spans="1:62" ht="15" customHeight="1" x14ac:dyDescent="0.25">
      <c r="A221" s="53">
        <f t="shared" si="93"/>
        <v>163</v>
      </c>
      <c r="B221" s="53">
        <f t="shared" si="93"/>
        <v>9</v>
      </c>
      <c r="C221" s="54" t="s">
        <v>360</v>
      </c>
      <c r="D221" s="55" t="s">
        <v>143</v>
      </c>
      <c r="E221" s="56">
        <v>42368</v>
      </c>
      <c r="F221" s="57">
        <f t="shared" si="68"/>
        <v>3048220069000</v>
      </c>
      <c r="G221" s="58">
        <f t="shared" si="69"/>
        <v>354278440000</v>
      </c>
      <c r="H221" s="58">
        <v>76354000000</v>
      </c>
      <c r="I221" s="58">
        <v>23656901000</v>
      </c>
      <c r="J221" s="58">
        <v>5729519000</v>
      </c>
      <c r="K221" s="58">
        <v>248538020000</v>
      </c>
      <c r="L221" s="58">
        <f t="shared" si="70"/>
        <v>1867521036000</v>
      </c>
      <c r="M221" s="58">
        <v>220703634000</v>
      </c>
      <c r="N221" s="58">
        <v>1393868530000</v>
      </c>
      <c r="O221" s="58">
        <v>252948872000</v>
      </c>
      <c r="P221" s="58">
        <f t="shared" si="71"/>
        <v>826420593000</v>
      </c>
      <c r="Q221" s="58">
        <v>9000000000</v>
      </c>
      <c r="R221" s="58">
        <v>0</v>
      </c>
      <c r="S221" s="58">
        <v>196952013000</v>
      </c>
      <c r="T221" s="58">
        <v>410522676000</v>
      </c>
      <c r="U221" s="58">
        <v>209945904000</v>
      </c>
      <c r="V221" s="58">
        <f t="shared" si="72"/>
        <v>3072470069000</v>
      </c>
      <c r="W221" s="58">
        <f t="shared" si="73"/>
        <v>1780558717000</v>
      </c>
      <c r="X221" s="58">
        <v>1379634475500</v>
      </c>
      <c r="Y221" s="58">
        <v>0</v>
      </c>
      <c r="Z221" s="58">
        <v>0</v>
      </c>
      <c r="AA221" s="58">
        <v>14708401500</v>
      </c>
      <c r="AB221" s="58">
        <v>0</v>
      </c>
      <c r="AC221" s="58">
        <v>10001091000</v>
      </c>
      <c r="AD221" s="58">
        <v>375214749000</v>
      </c>
      <c r="AE221" s="58">
        <v>1000000000</v>
      </c>
      <c r="AF221" s="58">
        <f t="shared" si="74"/>
        <v>1291911352000</v>
      </c>
      <c r="AG221" s="58">
        <v>76002290500</v>
      </c>
      <c r="AH221" s="58">
        <v>527026518909</v>
      </c>
      <c r="AI221" s="58">
        <v>688882542591</v>
      </c>
      <c r="AJ221" s="58">
        <f t="shared" si="75"/>
        <v>49850000000</v>
      </c>
      <c r="AK221" s="58">
        <v>49850000000</v>
      </c>
      <c r="AL221" s="58">
        <v>0</v>
      </c>
      <c r="AM221" s="58">
        <v>0</v>
      </c>
      <c r="AN221" s="58">
        <v>0</v>
      </c>
      <c r="AO221" s="58">
        <v>0</v>
      </c>
      <c r="AP221" s="58">
        <v>0</v>
      </c>
      <c r="AQ221" s="58">
        <f t="shared" si="76"/>
        <v>25600000000</v>
      </c>
      <c r="AR221" s="58">
        <v>0</v>
      </c>
      <c r="AS221" s="58">
        <v>25600000000</v>
      </c>
      <c r="AT221" s="58">
        <v>0</v>
      </c>
      <c r="AU221" s="58">
        <v>0</v>
      </c>
      <c r="AV221" s="59">
        <f t="shared" si="77"/>
        <v>-24250000000</v>
      </c>
      <c r="AW221" s="59">
        <f t="shared" si="67"/>
        <v>24250000000</v>
      </c>
      <c r="AX221" s="60">
        <f t="shared" si="88"/>
        <v>0</v>
      </c>
      <c r="AY221" s="61">
        <v>1</v>
      </c>
      <c r="AZ221" s="62"/>
      <c r="BA221" s="52">
        <v>1</v>
      </c>
      <c r="BB221" s="6"/>
      <c r="BC221" s="6"/>
      <c r="BD221" s="6"/>
      <c r="BG221" s="5" t="s">
        <v>96</v>
      </c>
      <c r="BH221" s="5" t="s">
        <v>109</v>
      </c>
      <c r="BJ221" s="6">
        <v>1</v>
      </c>
    </row>
    <row r="222" spans="1:62" ht="15" customHeight="1" x14ac:dyDescent="0.25">
      <c r="A222" s="53">
        <f t="shared" si="93"/>
        <v>164</v>
      </c>
      <c r="B222" s="53">
        <f t="shared" si="93"/>
        <v>10</v>
      </c>
      <c r="C222" s="54" t="s">
        <v>361</v>
      </c>
      <c r="D222" s="55" t="s">
        <v>117</v>
      </c>
      <c r="E222" s="56">
        <v>42369</v>
      </c>
      <c r="F222" s="57">
        <f t="shared" si="68"/>
        <v>3638400458397</v>
      </c>
      <c r="G222" s="58">
        <f t="shared" si="69"/>
        <v>943596855369</v>
      </c>
      <c r="H222" s="58">
        <v>620393000000</v>
      </c>
      <c r="I222" s="58">
        <v>104236118000</v>
      </c>
      <c r="J222" s="58">
        <v>8742286092</v>
      </c>
      <c r="K222" s="58">
        <v>210225451277</v>
      </c>
      <c r="L222" s="58">
        <f t="shared" si="70"/>
        <v>1827782243460</v>
      </c>
      <c r="M222" s="58">
        <v>368128614000</v>
      </c>
      <c r="N222" s="58">
        <v>1250725634000</v>
      </c>
      <c r="O222" s="58">
        <v>208927995460</v>
      </c>
      <c r="P222" s="58">
        <f t="shared" si="71"/>
        <v>867021359568</v>
      </c>
      <c r="Q222" s="58">
        <v>0</v>
      </c>
      <c r="R222" s="58">
        <v>0</v>
      </c>
      <c r="S222" s="58">
        <v>343038132568</v>
      </c>
      <c r="T222" s="58">
        <v>323636902000</v>
      </c>
      <c r="U222" s="58">
        <v>200346325000</v>
      </c>
      <c r="V222" s="58">
        <f t="shared" si="72"/>
        <v>4095043487419</v>
      </c>
      <c r="W222" s="58">
        <f t="shared" si="73"/>
        <v>2067240321877.54</v>
      </c>
      <c r="X222" s="58">
        <v>1521587674724.54</v>
      </c>
      <c r="Y222" s="58">
        <v>0</v>
      </c>
      <c r="Z222" s="58">
        <v>0</v>
      </c>
      <c r="AA222" s="58">
        <v>76156638500</v>
      </c>
      <c r="AB222" s="58">
        <v>25042400000</v>
      </c>
      <c r="AC222" s="58">
        <v>50725000000</v>
      </c>
      <c r="AD222" s="58">
        <v>392228608653</v>
      </c>
      <c r="AE222" s="58">
        <v>1500000000</v>
      </c>
      <c r="AF222" s="58">
        <f t="shared" si="74"/>
        <v>2027803165541.46</v>
      </c>
      <c r="AG222" s="58">
        <v>241042837400</v>
      </c>
      <c r="AH222" s="58">
        <v>1040522556696.46</v>
      </c>
      <c r="AI222" s="58">
        <v>746237771445</v>
      </c>
      <c r="AJ222" s="58">
        <f t="shared" si="75"/>
        <v>466643029022</v>
      </c>
      <c r="AK222" s="58">
        <v>466643029022</v>
      </c>
      <c r="AL222" s="58">
        <v>0</v>
      </c>
      <c r="AM222" s="58">
        <v>0</v>
      </c>
      <c r="AN222" s="58">
        <v>0</v>
      </c>
      <c r="AO222" s="58">
        <v>0</v>
      </c>
      <c r="AP222" s="58">
        <v>0</v>
      </c>
      <c r="AQ222" s="58">
        <f t="shared" si="76"/>
        <v>10000000000</v>
      </c>
      <c r="AR222" s="58">
        <v>0</v>
      </c>
      <c r="AS222" s="58">
        <v>10000000000</v>
      </c>
      <c r="AT222" s="58">
        <v>0</v>
      </c>
      <c r="AU222" s="58">
        <v>0</v>
      </c>
      <c r="AV222" s="59">
        <f t="shared" si="77"/>
        <v>-456643029022</v>
      </c>
      <c r="AW222" s="59">
        <f t="shared" si="67"/>
        <v>456643029022</v>
      </c>
      <c r="AX222" s="60">
        <f t="shared" si="88"/>
        <v>0</v>
      </c>
      <c r="AY222" s="61">
        <v>1</v>
      </c>
      <c r="AZ222" s="62"/>
      <c r="BA222" s="52">
        <v>1</v>
      </c>
      <c r="BB222" s="6"/>
      <c r="BC222" s="6"/>
      <c r="BD222" s="6"/>
      <c r="BG222" s="5" t="s">
        <v>96</v>
      </c>
      <c r="BH222" s="5" t="s">
        <v>137</v>
      </c>
      <c r="BJ222" s="6">
        <v>1</v>
      </c>
    </row>
    <row r="223" spans="1:62" ht="15" customHeight="1" x14ac:dyDescent="0.25">
      <c r="A223" s="53">
        <f t="shared" si="93"/>
        <v>165</v>
      </c>
      <c r="B223" s="53">
        <f t="shared" si="93"/>
        <v>11</v>
      </c>
      <c r="C223" s="54" t="s">
        <v>362</v>
      </c>
      <c r="D223" s="55" t="s">
        <v>363</v>
      </c>
      <c r="E223" s="56">
        <v>42368</v>
      </c>
      <c r="F223" s="57">
        <f t="shared" si="68"/>
        <v>2435734936889</v>
      </c>
      <c r="G223" s="58">
        <f t="shared" si="69"/>
        <v>252293709562</v>
      </c>
      <c r="H223" s="58">
        <v>63525000000</v>
      </c>
      <c r="I223" s="58">
        <v>52413344994</v>
      </c>
      <c r="J223" s="58">
        <v>2964865361</v>
      </c>
      <c r="K223" s="58">
        <v>133390499207</v>
      </c>
      <c r="L223" s="58">
        <f t="shared" si="70"/>
        <v>1531406582000</v>
      </c>
      <c r="M223" s="58">
        <v>63853687000</v>
      </c>
      <c r="N223" s="58">
        <v>1218601913000</v>
      </c>
      <c r="O223" s="58">
        <v>248950982000</v>
      </c>
      <c r="P223" s="58">
        <f t="shared" si="71"/>
        <v>652034645327</v>
      </c>
      <c r="Q223" s="58">
        <v>0</v>
      </c>
      <c r="R223" s="58">
        <v>0</v>
      </c>
      <c r="S223" s="58">
        <v>101928671327</v>
      </c>
      <c r="T223" s="58">
        <v>324929976000</v>
      </c>
      <c r="U223" s="58">
        <v>225175998000</v>
      </c>
      <c r="V223" s="58">
        <f t="shared" si="72"/>
        <v>2527560451431</v>
      </c>
      <c r="W223" s="58">
        <f t="shared" si="73"/>
        <v>1760740071395</v>
      </c>
      <c r="X223" s="58">
        <v>1388813111480</v>
      </c>
      <c r="Y223" s="58">
        <v>0</v>
      </c>
      <c r="Z223" s="58">
        <v>0</v>
      </c>
      <c r="AA223" s="58">
        <v>5995000000</v>
      </c>
      <c r="AB223" s="58">
        <v>3041000000</v>
      </c>
      <c r="AC223" s="58">
        <v>2234641950</v>
      </c>
      <c r="AD223" s="58">
        <v>359019593200</v>
      </c>
      <c r="AE223" s="58">
        <v>1636724765</v>
      </c>
      <c r="AF223" s="58">
        <f t="shared" si="74"/>
        <v>766820380036</v>
      </c>
      <c r="AG223" s="58">
        <v>66444705000</v>
      </c>
      <c r="AH223" s="58">
        <v>446067229726</v>
      </c>
      <c r="AI223" s="58">
        <v>254308445310</v>
      </c>
      <c r="AJ223" s="58">
        <f t="shared" si="75"/>
        <v>107617252967</v>
      </c>
      <c r="AK223" s="58">
        <v>107617252967</v>
      </c>
      <c r="AL223" s="58">
        <v>0</v>
      </c>
      <c r="AM223" s="58">
        <v>0</v>
      </c>
      <c r="AN223" s="58">
        <v>0</v>
      </c>
      <c r="AO223" s="58">
        <v>0</v>
      </c>
      <c r="AP223" s="58">
        <v>0</v>
      </c>
      <c r="AQ223" s="58">
        <f t="shared" si="76"/>
        <v>15791738425</v>
      </c>
      <c r="AR223" s="58">
        <v>10000000000</v>
      </c>
      <c r="AS223" s="58">
        <v>3291738425</v>
      </c>
      <c r="AT223" s="58">
        <v>2500000000</v>
      </c>
      <c r="AU223" s="58">
        <v>0</v>
      </c>
      <c r="AV223" s="59">
        <f t="shared" si="77"/>
        <v>-91825514542</v>
      </c>
      <c r="AW223" s="59">
        <f t="shared" si="67"/>
        <v>91825514542</v>
      </c>
      <c r="AX223" s="60">
        <f t="shared" si="88"/>
        <v>0</v>
      </c>
      <c r="AY223" s="61">
        <v>1</v>
      </c>
      <c r="AZ223" s="62"/>
      <c r="BA223" s="52">
        <v>1</v>
      </c>
      <c r="BB223" s="6"/>
      <c r="BC223" s="6"/>
      <c r="BD223" s="6"/>
      <c r="BG223" s="5" t="s">
        <v>96</v>
      </c>
      <c r="BH223" s="5" t="s">
        <v>137</v>
      </c>
      <c r="BJ223" s="6">
        <v>1</v>
      </c>
    </row>
    <row r="224" spans="1:62" ht="15" customHeight="1" x14ac:dyDescent="0.25">
      <c r="A224" s="53">
        <f t="shared" si="93"/>
        <v>166</v>
      </c>
      <c r="B224" s="53">
        <f t="shared" si="93"/>
        <v>12</v>
      </c>
      <c r="C224" s="54" t="s">
        <v>364</v>
      </c>
      <c r="D224" s="55" t="s">
        <v>104</v>
      </c>
      <c r="E224" s="56">
        <v>42369</v>
      </c>
      <c r="F224" s="57">
        <f t="shared" si="68"/>
        <v>2762202874459.5898</v>
      </c>
      <c r="G224" s="58">
        <f t="shared" si="69"/>
        <v>372572560661.31</v>
      </c>
      <c r="H224" s="58">
        <v>98401785466.929993</v>
      </c>
      <c r="I224" s="58">
        <v>27888643176.09</v>
      </c>
      <c r="J224" s="58">
        <v>10506465802.85</v>
      </c>
      <c r="K224" s="58">
        <v>235775666215.44</v>
      </c>
      <c r="L224" s="58">
        <f t="shared" si="70"/>
        <v>1899721482910</v>
      </c>
      <c r="M224" s="58">
        <v>95669685650</v>
      </c>
      <c r="N224" s="58">
        <v>1225932872000</v>
      </c>
      <c r="O224" s="58">
        <v>578118925260</v>
      </c>
      <c r="P224" s="58">
        <f t="shared" si="71"/>
        <v>489908830888.28003</v>
      </c>
      <c r="Q224" s="58">
        <v>0</v>
      </c>
      <c r="R224" s="58">
        <v>0</v>
      </c>
      <c r="S224" s="58">
        <v>122960857306.2</v>
      </c>
      <c r="T224" s="58">
        <v>41124298000</v>
      </c>
      <c r="U224" s="58">
        <v>325823675582.08002</v>
      </c>
      <c r="V224" s="58">
        <f t="shared" si="72"/>
        <v>2806146820847.2598</v>
      </c>
      <c r="W224" s="58">
        <f t="shared" si="73"/>
        <v>1661998724987.5898</v>
      </c>
      <c r="X224" s="58">
        <v>1302489251202.1699</v>
      </c>
      <c r="Y224" s="58">
        <v>0</v>
      </c>
      <c r="Z224" s="58">
        <v>0</v>
      </c>
      <c r="AA224" s="58">
        <v>1000000000</v>
      </c>
      <c r="AB224" s="58">
        <v>363000000</v>
      </c>
      <c r="AC224" s="58">
        <v>16313816989.42</v>
      </c>
      <c r="AD224" s="58">
        <v>340622656796</v>
      </c>
      <c r="AE224" s="58">
        <v>1210000000</v>
      </c>
      <c r="AF224" s="58">
        <f t="shared" si="74"/>
        <v>1144148095859.6699</v>
      </c>
      <c r="AG224" s="58">
        <v>167367740334</v>
      </c>
      <c r="AH224" s="58">
        <v>368231141864.08002</v>
      </c>
      <c r="AI224" s="58">
        <v>608549213661.58997</v>
      </c>
      <c r="AJ224" s="58">
        <f t="shared" si="75"/>
        <v>112943946387.67</v>
      </c>
      <c r="AK224" s="58">
        <v>52409127387.669998</v>
      </c>
      <c r="AL224" s="58">
        <v>60000000000</v>
      </c>
      <c r="AM224" s="58">
        <v>0</v>
      </c>
      <c r="AN224" s="58">
        <v>0</v>
      </c>
      <c r="AO224" s="58">
        <v>0</v>
      </c>
      <c r="AP224" s="58">
        <v>534819000</v>
      </c>
      <c r="AQ224" s="58">
        <f t="shared" si="76"/>
        <v>69000000000</v>
      </c>
      <c r="AR224" s="58">
        <v>9000000000</v>
      </c>
      <c r="AS224" s="58">
        <v>60000000000</v>
      </c>
      <c r="AT224" s="58">
        <v>0</v>
      </c>
      <c r="AU224" s="58">
        <v>0</v>
      </c>
      <c r="AV224" s="59">
        <f t="shared" si="77"/>
        <v>-43943946387.669922</v>
      </c>
      <c r="AW224" s="59">
        <f t="shared" si="67"/>
        <v>43943946387.669998</v>
      </c>
      <c r="AX224" s="60">
        <f t="shared" si="88"/>
        <v>7.62939453125E-5</v>
      </c>
      <c r="AY224" s="61">
        <v>1</v>
      </c>
      <c r="AZ224" s="62"/>
      <c r="BA224" s="52">
        <v>1</v>
      </c>
      <c r="BB224" s="6"/>
      <c r="BC224" s="6"/>
      <c r="BD224" s="6"/>
      <c r="BE224" s="52">
        <v>1</v>
      </c>
      <c r="BG224" s="5" t="s">
        <v>96</v>
      </c>
      <c r="BH224" s="5" t="s">
        <v>97</v>
      </c>
      <c r="BJ224" s="6">
        <v>1</v>
      </c>
    </row>
    <row r="225" spans="1:62" s="74" customFormat="1" ht="15" customHeight="1" x14ac:dyDescent="0.25">
      <c r="A225" s="67">
        <f t="shared" si="93"/>
        <v>167</v>
      </c>
      <c r="B225" s="67">
        <f t="shared" si="93"/>
        <v>13</v>
      </c>
      <c r="C225" s="68" t="s">
        <v>365</v>
      </c>
      <c r="D225" s="84" t="s">
        <v>94</v>
      </c>
      <c r="E225" s="65">
        <v>42394</v>
      </c>
      <c r="F225" s="69">
        <f t="shared" si="68"/>
        <v>990617174143</v>
      </c>
      <c r="G225" s="70">
        <f t="shared" si="69"/>
        <v>72590179990</v>
      </c>
      <c r="H225" s="70">
        <v>31851650185</v>
      </c>
      <c r="I225" s="70">
        <v>14656664205</v>
      </c>
      <c r="J225" s="70">
        <v>0</v>
      </c>
      <c r="K225" s="70">
        <v>26081865600</v>
      </c>
      <c r="L225" s="70">
        <f t="shared" si="70"/>
        <v>715013076040</v>
      </c>
      <c r="M225" s="70">
        <v>56212068000</v>
      </c>
      <c r="N225" s="70">
        <v>546731125000</v>
      </c>
      <c r="O225" s="70">
        <v>112069883040</v>
      </c>
      <c r="P225" s="70">
        <f t="shared" si="71"/>
        <v>203013918113</v>
      </c>
      <c r="Q225" s="70">
        <v>0</v>
      </c>
      <c r="R225" s="70">
        <v>0</v>
      </c>
      <c r="S225" s="70">
        <v>36889567113</v>
      </c>
      <c r="T225" s="70">
        <v>104446940000</v>
      </c>
      <c r="U225" s="70">
        <v>61677411000</v>
      </c>
      <c r="V225" s="70">
        <f t="shared" si="72"/>
        <v>1120005390935</v>
      </c>
      <c r="W225" s="70">
        <f t="shared" si="73"/>
        <v>679318348675</v>
      </c>
      <c r="X225" s="70">
        <v>508972725768</v>
      </c>
      <c r="Y225" s="70">
        <v>0</v>
      </c>
      <c r="Z225" s="70">
        <v>7100000000</v>
      </c>
      <c r="AA225" s="70">
        <v>5718000000</v>
      </c>
      <c r="AB225" s="70">
        <v>3000000000</v>
      </c>
      <c r="AC225" s="70">
        <v>6224842391</v>
      </c>
      <c r="AD225" s="70">
        <v>145802780516</v>
      </c>
      <c r="AE225" s="70">
        <v>2500000000</v>
      </c>
      <c r="AF225" s="70">
        <f t="shared" si="74"/>
        <v>440687042260</v>
      </c>
      <c r="AG225" s="70">
        <v>27010856150</v>
      </c>
      <c r="AH225" s="70">
        <v>170603394519.76001</v>
      </c>
      <c r="AI225" s="70">
        <v>243072791590.23999</v>
      </c>
      <c r="AJ225" s="70">
        <f t="shared" si="75"/>
        <v>134388216792</v>
      </c>
      <c r="AK225" s="70">
        <v>134388216792</v>
      </c>
      <c r="AL225" s="70">
        <v>0</v>
      </c>
      <c r="AM225" s="70">
        <v>0</v>
      </c>
      <c r="AN225" s="70">
        <v>0</v>
      </c>
      <c r="AO225" s="70">
        <v>0</v>
      </c>
      <c r="AP225" s="70">
        <v>0</v>
      </c>
      <c r="AQ225" s="70">
        <f t="shared" si="76"/>
        <v>5000000000</v>
      </c>
      <c r="AR225" s="70">
        <v>0</v>
      </c>
      <c r="AS225" s="70">
        <v>5000000000</v>
      </c>
      <c r="AT225" s="70">
        <v>0</v>
      </c>
      <c r="AU225" s="70">
        <v>0</v>
      </c>
      <c r="AV225" s="71">
        <f t="shared" si="77"/>
        <v>-129388216792</v>
      </c>
      <c r="AW225" s="71">
        <f t="shared" si="67"/>
        <v>129388216792</v>
      </c>
      <c r="AX225" s="60">
        <f t="shared" si="88"/>
        <v>0</v>
      </c>
      <c r="AY225" s="72"/>
      <c r="AZ225" s="73">
        <v>1</v>
      </c>
      <c r="BA225" s="52">
        <v>1</v>
      </c>
      <c r="BB225" s="64"/>
      <c r="BC225" s="64"/>
      <c r="BD225" s="64"/>
      <c r="BE225" s="52">
        <v>1</v>
      </c>
      <c r="BF225" s="64"/>
      <c r="BG225" s="74" t="s">
        <v>96</v>
      </c>
      <c r="BH225" s="74" t="s">
        <v>109</v>
      </c>
      <c r="BJ225" s="64">
        <v>1</v>
      </c>
    </row>
    <row r="226" spans="1:62" ht="15" customHeight="1" x14ac:dyDescent="0.25">
      <c r="A226" s="53">
        <f t="shared" si="93"/>
        <v>168</v>
      </c>
      <c r="B226" s="53">
        <f t="shared" si="93"/>
        <v>14</v>
      </c>
      <c r="C226" s="54" t="s">
        <v>366</v>
      </c>
      <c r="D226" s="55" t="s">
        <v>117</v>
      </c>
      <c r="E226" s="56">
        <v>42369</v>
      </c>
      <c r="F226" s="57">
        <f t="shared" si="68"/>
        <v>2347823243364</v>
      </c>
      <c r="G226" s="58">
        <f t="shared" si="69"/>
        <v>679867329127</v>
      </c>
      <c r="H226" s="58">
        <v>510255120852</v>
      </c>
      <c r="I226" s="58">
        <v>39510598250</v>
      </c>
      <c r="J226" s="58">
        <v>4765217000</v>
      </c>
      <c r="K226" s="58">
        <v>125336393025</v>
      </c>
      <c r="L226" s="58">
        <f t="shared" si="70"/>
        <v>1131518440590</v>
      </c>
      <c r="M226" s="58">
        <v>113764550110</v>
      </c>
      <c r="N226" s="58">
        <v>857566481000</v>
      </c>
      <c r="O226" s="58">
        <v>160187409480</v>
      </c>
      <c r="P226" s="58">
        <f t="shared" si="71"/>
        <v>536437473647</v>
      </c>
      <c r="Q226" s="58">
        <v>2493481500</v>
      </c>
      <c r="R226" s="58">
        <v>0</v>
      </c>
      <c r="S226" s="58">
        <v>150317987147</v>
      </c>
      <c r="T226" s="58">
        <v>267598328000</v>
      </c>
      <c r="U226" s="58">
        <v>116027677000</v>
      </c>
      <c r="V226" s="58">
        <f t="shared" si="72"/>
        <v>2398979468240</v>
      </c>
      <c r="W226" s="58">
        <f t="shared" si="73"/>
        <v>1292978308776</v>
      </c>
      <c r="X226" s="58">
        <v>1014275982862</v>
      </c>
      <c r="Y226" s="58">
        <v>0</v>
      </c>
      <c r="Z226" s="58">
        <v>0</v>
      </c>
      <c r="AA226" s="58">
        <v>10000000000</v>
      </c>
      <c r="AB226" s="58">
        <v>5000000000</v>
      </c>
      <c r="AC226" s="58">
        <v>11977699055</v>
      </c>
      <c r="AD226" s="58">
        <v>251224626859</v>
      </c>
      <c r="AE226" s="58">
        <v>500000000</v>
      </c>
      <c r="AF226" s="58">
        <f t="shared" si="74"/>
        <v>1106001159464</v>
      </c>
      <c r="AG226" s="58">
        <v>105818265800</v>
      </c>
      <c r="AH226" s="58">
        <v>423401895048</v>
      </c>
      <c r="AI226" s="58">
        <v>576780998616</v>
      </c>
      <c r="AJ226" s="58">
        <f t="shared" si="75"/>
        <v>65656224876</v>
      </c>
      <c r="AK226" s="58">
        <v>65656224876</v>
      </c>
      <c r="AL226" s="58">
        <v>0</v>
      </c>
      <c r="AM226" s="58">
        <v>0</v>
      </c>
      <c r="AN226" s="58">
        <v>0</v>
      </c>
      <c r="AO226" s="58">
        <v>0</v>
      </c>
      <c r="AP226" s="58">
        <v>0</v>
      </c>
      <c r="AQ226" s="58">
        <f t="shared" si="76"/>
        <v>14500000000</v>
      </c>
      <c r="AR226" s="58">
        <v>0</v>
      </c>
      <c r="AS226" s="58">
        <v>7500000000</v>
      </c>
      <c r="AT226" s="58">
        <v>7000000000</v>
      </c>
      <c r="AU226" s="58">
        <v>0</v>
      </c>
      <c r="AV226" s="59">
        <f t="shared" si="77"/>
        <v>-51156224876</v>
      </c>
      <c r="AW226" s="59">
        <f t="shared" si="67"/>
        <v>51156224876</v>
      </c>
      <c r="AX226" s="60">
        <f t="shared" si="88"/>
        <v>0</v>
      </c>
      <c r="AY226" s="61">
        <v>1</v>
      </c>
      <c r="AZ226" s="62"/>
      <c r="BA226" s="52">
        <v>1</v>
      </c>
      <c r="BB226" s="6"/>
      <c r="BC226" s="6"/>
      <c r="BD226" s="6"/>
      <c r="BG226" s="5" t="s">
        <v>96</v>
      </c>
      <c r="BH226" s="5" t="s">
        <v>124</v>
      </c>
      <c r="BJ226" s="6">
        <v>1</v>
      </c>
    </row>
    <row r="227" spans="1:62" ht="15" customHeight="1" x14ac:dyDescent="0.25">
      <c r="A227" s="53">
        <f t="shared" si="93"/>
        <v>169</v>
      </c>
      <c r="B227" s="53">
        <f t="shared" si="93"/>
        <v>15</v>
      </c>
      <c r="C227" s="54" t="s">
        <v>367</v>
      </c>
      <c r="D227" s="55" t="s">
        <v>119</v>
      </c>
      <c r="E227" s="56">
        <v>42369</v>
      </c>
      <c r="F227" s="57">
        <f t="shared" si="68"/>
        <v>2298912502984.5</v>
      </c>
      <c r="G227" s="58">
        <f t="shared" si="69"/>
        <v>310315560539</v>
      </c>
      <c r="H227" s="58">
        <v>104059000000</v>
      </c>
      <c r="I227" s="58">
        <v>20079202800</v>
      </c>
      <c r="J227" s="58">
        <v>14411000000</v>
      </c>
      <c r="K227" s="58">
        <v>171766357739</v>
      </c>
      <c r="L227" s="58">
        <f t="shared" si="70"/>
        <v>1653964524958</v>
      </c>
      <c r="M227" s="58">
        <v>190043607958</v>
      </c>
      <c r="N227" s="58">
        <v>1305618887000</v>
      </c>
      <c r="O227" s="58">
        <v>158302030000</v>
      </c>
      <c r="P227" s="58">
        <f t="shared" si="71"/>
        <v>334632417487.5</v>
      </c>
      <c r="Q227" s="58">
        <v>3000000000</v>
      </c>
      <c r="R227" s="58">
        <v>0</v>
      </c>
      <c r="S227" s="58">
        <v>167716014487.5</v>
      </c>
      <c r="T227" s="58">
        <v>0</v>
      </c>
      <c r="U227" s="58">
        <v>163916403000</v>
      </c>
      <c r="V227" s="58">
        <f t="shared" si="72"/>
        <v>2442346052672</v>
      </c>
      <c r="W227" s="58">
        <f t="shared" si="73"/>
        <v>1423060688512</v>
      </c>
      <c r="X227" s="58">
        <v>1036041587012</v>
      </c>
      <c r="Y227" s="58">
        <v>0</v>
      </c>
      <c r="Z227" s="58">
        <v>0</v>
      </c>
      <c r="AA227" s="58">
        <v>22798400000</v>
      </c>
      <c r="AB227" s="58">
        <v>235000000</v>
      </c>
      <c r="AC227" s="58">
        <v>10000000000</v>
      </c>
      <c r="AD227" s="58">
        <v>348073701500</v>
      </c>
      <c r="AE227" s="58">
        <v>5912000000</v>
      </c>
      <c r="AF227" s="58">
        <f t="shared" si="74"/>
        <v>1019285364160</v>
      </c>
      <c r="AG227" s="58">
        <v>66022050000</v>
      </c>
      <c r="AH227" s="58">
        <v>405350252988</v>
      </c>
      <c r="AI227" s="58">
        <v>547913061172</v>
      </c>
      <c r="AJ227" s="58">
        <f t="shared" si="75"/>
        <v>164638352547.5</v>
      </c>
      <c r="AK227" s="58">
        <v>164638352547.5</v>
      </c>
      <c r="AL227" s="58">
        <v>0</v>
      </c>
      <c r="AM227" s="58">
        <v>0</v>
      </c>
      <c r="AN227" s="58">
        <v>0</v>
      </c>
      <c r="AO227" s="58">
        <v>0</v>
      </c>
      <c r="AP227" s="58">
        <v>0</v>
      </c>
      <c r="AQ227" s="58">
        <f t="shared" si="76"/>
        <v>21204802860</v>
      </c>
      <c r="AR227" s="58">
        <v>0</v>
      </c>
      <c r="AS227" s="58">
        <v>15204802860</v>
      </c>
      <c r="AT227" s="58">
        <v>6000000000</v>
      </c>
      <c r="AU227" s="58">
        <v>0</v>
      </c>
      <c r="AV227" s="59">
        <f t="shared" si="77"/>
        <v>-143433549687.5</v>
      </c>
      <c r="AW227" s="59">
        <f t="shared" ref="AW227:AW290" si="94">AJ227-AQ227</f>
        <v>143433549687.5</v>
      </c>
      <c r="AX227" s="60">
        <f t="shared" si="88"/>
        <v>0</v>
      </c>
      <c r="AY227" s="61">
        <v>1</v>
      </c>
      <c r="AZ227" s="62"/>
      <c r="BA227" s="52">
        <v>1</v>
      </c>
      <c r="BB227" s="6"/>
      <c r="BC227" s="6"/>
      <c r="BD227" s="6"/>
      <c r="BG227" s="5" t="s">
        <v>96</v>
      </c>
      <c r="BH227" s="5" t="s">
        <v>109</v>
      </c>
      <c r="BJ227" s="6">
        <v>1</v>
      </c>
    </row>
    <row r="228" spans="1:62" ht="15" customHeight="1" x14ac:dyDescent="0.25">
      <c r="A228" s="53">
        <f t="shared" si="93"/>
        <v>170</v>
      </c>
      <c r="B228" s="53">
        <f t="shared" si="93"/>
        <v>16</v>
      </c>
      <c r="C228" s="54" t="s">
        <v>368</v>
      </c>
      <c r="D228" s="55" t="s">
        <v>220</v>
      </c>
      <c r="E228" s="56">
        <v>42367</v>
      </c>
      <c r="F228" s="57">
        <f t="shared" si="68"/>
        <v>3339297354000</v>
      </c>
      <c r="G228" s="58">
        <f t="shared" si="69"/>
        <v>495101293000</v>
      </c>
      <c r="H228" s="58">
        <v>180765000000</v>
      </c>
      <c r="I228" s="58">
        <v>35562790000</v>
      </c>
      <c r="J228" s="58">
        <v>8015450000</v>
      </c>
      <c r="K228" s="58">
        <v>270758053000</v>
      </c>
      <c r="L228" s="58">
        <f t="shared" si="70"/>
        <v>1965004690000</v>
      </c>
      <c r="M228" s="58">
        <v>152493291000</v>
      </c>
      <c r="N228" s="58">
        <v>1595761459000</v>
      </c>
      <c r="O228" s="58">
        <v>216749940000</v>
      </c>
      <c r="P228" s="58">
        <f t="shared" si="71"/>
        <v>879191371000</v>
      </c>
      <c r="Q228" s="58">
        <v>761723000</v>
      </c>
      <c r="R228" s="58">
        <v>0</v>
      </c>
      <c r="S228" s="58">
        <v>192607083000</v>
      </c>
      <c r="T228" s="58">
        <v>429957366000</v>
      </c>
      <c r="U228" s="58">
        <v>255865199000</v>
      </c>
      <c r="V228" s="58">
        <f t="shared" si="72"/>
        <v>3421385977000</v>
      </c>
      <c r="W228" s="58">
        <f t="shared" si="73"/>
        <v>2058690561590</v>
      </c>
      <c r="X228" s="58">
        <v>1550799401090</v>
      </c>
      <c r="Y228" s="58">
        <v>0</v>
      </c>
      <c r="Z228" s="58">
        <v>3814942000</v>
      </c>
      <c r="AA228" s="58">
        <v>10975000000</v>
      </c>
      <c r="AB228" s="58">
        <v>9269516000</v>
      </c>
      <c r="AC228" s="58">
        <v>32603668500</v>
      </c>
      <c r="AD228" s="58">
        <v>441228034000</v>
      </c>
      <c r="AE228" s="58">
        <v>10000000000</v>
      </c>
      <c r="AF228" s="58">
        <f t="shared" si="74"/>
        <v>1362695415410</v>
      </c>
      <c r="AG228" s="58">
        <v>149456980365</v>
      </c>
      <c r="AH228" s="58">
        <v>799067472644</v>
      </c>
      <c r="AI228" s="58">
        <v>414170962401</v>
      </c>
      <c r="AJ228" s="58">
        <f t="shared" si="75"/>
        <v>103543787000</v>
      </c>
      <c r="AK228" s="58">
        <v>103543787000</v>
      </c>
      <c r="AL228" s="58">
        <v>0</v>
      </c>
      <c r="AM228" s="58">
        <v>0</v>
      </c>
      <c r="AN228" s="58">
        <v>0</v>
      </c>
      <c r="AO228" s="58">
        <v>0</v>
      </c>
      <c r="AP228" s="58">
        <v>0</v>
      </c>
      <c r="AQ228" s="58">
        <f t="shared" si="76"/>
        <v>21455164000</v>
      </c>
      <c r="AR228" s="58">
        <v>0</v>
      </c>
      <c r="AS228" s="58">
        <v>21455164000</v>
      </c>
      <c r="AT228" s="58">
        <v>0</v>
      </c>
      <c r="AU228" s="58">
        <v>0</v>
      </c>
      <c r="AV228" s="59">
        <f t="shared" si="77"/>
        <v>-82088623000</v>
      </c>
      <c r="AW228" s="59">
        <f t="shared" si="94"/>
        <v>82088623000</v>
      </c>
      <c r="AX228" s="60">
        <f t="shared" si="88"/>
        <v>0</v>
      </c>
      <c r="AY228" s="61">
        <v>1</v>
      </c>
      <c r="AZ228" s="62"/>
      <c r="BA228" s="52">
        <v>1</v>
      </c>
      <c r="BB228" s="6"/>
      <c r="BC228" s="6"/>
      <c r="BD228" s="6"/>
      <c r="BE228" s="6">
        <v>1</v>
      </c>
      <c r="BG228" s="5" t="s">
        <v>96</v>
      </c>
      <c r="BH228" s="5" t="s">
        <v>186</v>
      </c>
      <c r="BJ228" s="6">
        <v>1</v>
      </c>
    </row>
    <row r="229" spans="1:62" ht="15" customHeight="1" x14ac:dyDescent="0.25">
      <c r="A229" s="53">
        <f t="shared" si="93"/>
        <v>171</v>
      </c>
      <c r="B229" s="53">
        <f t="shared" si="93"/>
        <v>17</v>
      </c>
      <c r="C229" s="54" t="s">
        <v>369</v>
      </c>
      <c r="D229" s="55" t="s">
        <v>94</v>
      </c>
      <c r="E229" s="56">
        <v>42416</v>
      </c>
      <c r="F229" s="57">
        <f t="shared" si="68"/>
        <v>2493516691595.6797</v>
      </c>
      <c r="G229" s="58">
        <f t="shared" si="69"/>
        <v>327453296421.17999</v>
      </c>
      <c r="H229" s="58">
        <v>121344684700</v>
      </c>
      <c r="I229" s="58">
        <v>15080522939.18</v>
      </c>
      <c r="J229" s="58">
        <v>5200000000</v>
      </c>
      <c r="K229" s="58">
        <v>185828088782</v>
      </c>
      <c r="L229" s="58">
        <f t="shared" si="70"/>
        <v>1368278724317</v>
      </c>
      <c r="M229" s="58">
        <v>92829436197</v>
      </c>
      <c r="N229" s="58">
        <v>1138929785000</v>
      </c>
      <c r="O229" s="58">
        <v>136519503120</v>
      </c>
      <c r="P229" s="58">
        <f t="shared" si="71"/>
        <v>797784670857.5</v>
      </c>
      <c r="Q229" s="58">
        <v>0</v>
      </c>
      <c r="R229" s="58">
        <v>0</v>
      </c>
      <c r="S229" s="58">
        <v>119373431999.5</v>
      </c>
      <c r="T229" s="58">
        <v>394895289058</v>
      </c>
      <c r="U229" s="58">
        <v>283515949800</v>
      </c>
      <c r="V229" s="58">
        <f t="shared" si="72"/>
        <v>2629639569456.1602</v>
      </c>
      <c r="W229" s="58">
        <f t="shared" si="73"/>
        <v>1647351665938.9099</v>
      </c>
      <c r="X229" s="58">
        <v>1333905464771.9099</v>
      </c>
      <c r="Y229" s="58">
        <v>0</v>
      </c>
      <c r="Z229" s="58">
        <v>0</v>
      </c>
      <c r="AA229" s="58">
        <v>8005000000</v>
      </c>
      <c r="AB229" s="58">
        <v>1429950000</v>
      </c>
      <c r="AC229" s="58">
        <v>5625080000</v>
      </c>
      <c r="AD229" s="58">
        <v>296886171167</v>
      </c>
      <c r="AE229" s="58">
        <v>1500000000</v>
      </c>
      <c r="AF229" s="58">
        <f t="shared" si="74"/>
        <v>982287903517.25</v>
      </c>
      <c r="AG229" s="58">
        <v>68746401836</v>
      </c>
      <c r="AH229" s="58">
        <v>412238148236.54999</v>
      </c>
      <c r="AI229" s="58">
        <v>501303353444.70001</v>
      </c>
      <c r="AJ229" s="58">
        <f t="shared" si="75"/>
        <v>142622877860.48001</v>
      </c>
      <c r="AK229" s="58">
        <v>142622877860.48001</v>
      </c>
      <c r="AL229" s="58">
        <v>0</v>
      </c>
      <c r="AM229" s="58">
        <v>0</v>
      </c>
      <c r="AN229" s="58">
        <v>0</v>
      </c>
      <c r="AO229" s="58">
        <v>0</v>
      </c>
      <c r="AP229" s="58">
        <v>0</v>
      </c>
      <c r="AQ229" s="58">
        <f t="shared" si="76"/>
        <v>6500000000</v>
      </c>
      <c r="AR229" s="58">
        <v>0</v>
      </c>
      <c r="AS229" s="58">
        <v>5700000000</v>
      </c>
      <c r="AT229" s="58">
        <v>800000000</v>
      </c>
      <c r="AU229" s="58">
        <v>0</v>
      </c>
      <c r="AV229" s="59">
        <f t="shared" si="77"/>
        <v>-136122877860.48047</v>
      </c>
      <c r="AW229" s="59">
        <f t="shared" si="94"/>
        <v>136122877860.48001</v>
      </c>
      <c r="AX229" s="60">
        <f t="shared" si="88"/>
        <v>-4.57763671875E-4</v>
      </c>
      <c r="AY229" s="61"/>
      <c r="AZ229" s="62">
        <v>1</v>
      </c>
      <c r="BA229" s="52">
        <v>1</v>
      </c>
      <c r="BB229" s="6"/>
      <c r="BC229" s="6"/>
      <c r="BD229" s="6"/>
      <c r="BG229" s="5" t="s">
        <v>96</v>
      </c>
      <c r="BH229" s="5" t="s">
        <v>97</v>
      </c>
      <c r="BJ229" s="6">
        <v>1</v>
      </c>
    </row>
    <row r="230" spans="1:62" ht="15" customHeight="1" x14ac:dyDescent="0.25">
      <c r="A230" s="53">
        <f t="shared" ref="A230:B239" si="95">A229+1</f>
        <v>172</v>
      </c>
      <c r="B230" s="53">
        <f t="shared" si="95"/>
        <v>18</v>
      </c>
      <c r="C230" s="54" t="s">
        <v>370</v>
      </c>
      <c r="D230" s="55" t="s">
        <v>111</v>
      </c>
      <c r="E230" s="56">
        <v>42368</v>
      </c>
      <c r="F230" s="57">
        <f t="shared" si="68"/>
        <v>2744146010281</v>
      </c>
      <c r="G230" s="58">
        <f t="shared" si="69"/>
        <v>179020922441</v>
      </c>
      <c r="H230" s="58">
        <v>45094470000</v>
      </c>
      <c r="I230" s="58">
        <v>21675549200</v>
      </c>
      <c r="J230" s="58">
        <v>19463202241</v>
      </c>
      <c r="K230" s="58">
        <v>92787701000</v>
      </c>
      <c r="L230" s="58">
        <f t="shared" si="70"/>
        <v>2214640589840</v>
      </c>
      <c r="M230" s="58">
        <v>60725872000</v>
      </c>
      <c r="N230" s="58">
        <v>1467972525000</v>
      </c>
      <c r="O230" s="58">
        <v>685942192840</v>
      </c>
      <c r="P230" s="58">
        <f t="shared" si="71"/>
        <v>350484498000</v>
      </c>
      <c r="Q230" s="58">
        <v>0</v>
      </c>
      <c r="R230" s="58">
        <v>0</v>
      </c>
      <c r="S230" s="58">
        <v>82512200000</v>
      </c>
      <c r="T230" s="58">
        <v>40513525000</v>
      </c>
      <c r="U230" s="58">
        <v>227458773000</v>
      </c>
      <c r="V230" s="58">
        <f t="shared" si="72"/>
        <v>2969704658768.9399</v>
      </c>
      <c r="W230" s="58">
        <f t="shared" si="73"/>
        <v>2240147506560.9399</v>
      </c>
      <c r="X230" s="58">
        <v>1677375368052.71</v>
      </c>
      <c r="Y230" s="58">
        <v>0</v>
      </c>
      <c r="Z230" s="58">
        <v>0</v>
      </c>
      <c r="AA230" s="58">
        <v>148652000000</v>
      </c>
      <c r="AB230" s="58">
        <v>10000000000</v>
      </c>
      <c r="AC230" s="58">
        <v>7694479248.2299995</v>
      </c>
      <c r="AD230" s="58">
        <v>387425659260</v>
      </c>
      <c r="AE230" s="58">
        <v>9000000000</v>
      </c>
      <c r="AF230" s="58">
        <f t="shared" si="74"/>
        <v>729557152208</v>
      </c>
      <c r="AG230" s="58">
        <v>107679231169</v>
      </c>
      <c r="AH230" s="58">
        <v>287956012995</v>
      </c>
      <c r="AI230" s="58">
        <v>333921908044</v>
      </c>
      <c r="AJ230" s="58">
        <f t="shared" si="75"/>
        <v>232058648487.94</v>
      </c>
      <c r="AK230" s="58">
        <v>232058648487.94</v>
      </c>
      <c r="AL230" s="58">
        <v>0</v>
      </c>
      <c r="AM230" s="58">
        <v>0</v>
      </c>
      <c r="AN230" s="58">
        <v>0</v>
      </c>
      <c r="AO230" s="58">
        <v>0</v>
      </c>
      <c r="AP230" s="58">
        <v>0</v>
      </c>
      <c r="AQ230" s="58">
        <f t="shared" si="76"/>
        <v>6500000000</v>
      </c>
      <c r="AR230" s="58">
        <v>0</v>
      </c>
      <c r="AS230" s="58">
        <v>6500000000</v>
      </c>
      <c r="AT230" s="58">
        <v>0</v>
      </c>
      <c r="AU230" s="58">
        <v>0</v>
      </c>
      <c r="AV230" s="59">
        <f t="shared" si="77"/>
        <v>-225558648487.93994</v>
      </c>
      <c r="AW230" s="59">
        <f t="shared" si="94"/>
        <v>225558648487.94</v>
      </c>
      <c r="AX230" s="60">
        <f t="shared" si="88"/>
        <v>0</v>
      </c>
      <c r="AY230" s="61">
        <v>1</v>
      </c>
      <c r="AZ230" s="62"/>
      <c r="BA230" s="52">
        <v>1</v>
      </c>
      <c r="BB230" s="6"/>
      <c r="BC230" s="6"/>
      <c r="BD230" s="6"/>
      <c r="BE230" s="52">
        <v>1</v>
      </c>
      <c r="BG230" s="5" t="s">
        <v>96</v>
      </c>
      <c r="BH230" s="5" t="s">
        <v>186</v>
      </c>
      <c r="BJ230" s="6">
        <v>1</v>
      </c>
    </row>
    <row r="231" spans="1:62" ht="15" customHeight="1" x14ac:dyDescent="0.25">
      <c r="A231" s="53">
        <f t="shared" si="95"/>
        <v>173</v>
      </c>
      <c r="B231" s="53">
        <f t="shared" si="95"/>
        <v>19</v>
      </c>
      <c r="C231" s="54" t="s">
        <v>371</v>
      </c>
      <c r="D231" s="55" t="s">
        <v>117</v>
      </c>
      <c r="E231" s="56">
        <v>42369</v>
      </c>
      <c r="F231" s="57">
        <f t="shared" si="68"/>
        <v>6355754514638</v>
      </c>
      <c r="G231" s="58">
        <f t="shared" si="69"/>
        <v>2751416770000</v>
      </c>
      <c r="H231" s="58">
        <v>2186416770000</v>
      </c>
      <c r="I231" s="58">
        <v>203756058000</v>
      </c>
      <c r="J231" s="58">
        <v>20000000000</v>
      </c>
      <c r="K231" s="58">
        <v>341243942000</v>
      </c>
      <c r="L231" s="58">
        <f t="shared" si="70"/>
        <v>2802754414240</v>
      </c>
      <c r="M231" s="58">
        <v>291171316000</v>
      </c>
      <c r="N231" s="58">
        <v>1672456589000</v>
      </c>
      <c r="O231" s="58">
        <v>839126509240</v>
      </c>
      <c r="P231" s="58">
        <f t="shared" si="71"/>
        <v>801583330398</v>
      </c>
      <c r="Q231" s="58">
        <v>15500000000</v>
      </c>
      <c r="R231" s="58">
        <v>0</v>
      </c>
      <c r="S231" s="58">
        <v>744980302398</v>
      </c>
      <c r="T231" s="58">
        <v>0</v>
      </c>
      <c r="U231" s="58">
        <v>41103028000</v>
      </c>
      <c r="V231" s="58">
        <f t="shared" si="72"/>
        <v>7214820553022</v>
      </c>
      <c r="W231" s="58">
        <f t="shared" si="73"/>
        <v>2901243729732</v>
      </c>
      <c r="X231" s="58">
        <v>2604092443310</v>
      </c>
      <c r="Y231" s="58">
        <v>0</v>
      </c>
      <c r="Z231" s="58">
        <v>130336000000</v>
      </c>
      <c r="AA231" s="58">
        <v>138558717000</v>
      </c>
      <c r="AB231" s="58">
        <v>0</v>
      </c>
      <c r="AC231" s="58">
        <v>0</v>
      </c>
      <c r="AD231" s="58">
        <v>1000000000</v>
      </c>
      <c r="AE231" s="58">
        <v>27256569422</v>
      </c>
      <c r="AF231" s="58">
        <f t="shared" si="74"/>
        <v>4313576823290</v>
      </c>
      <c r="AG231" s="58">
        <v>281111023713</v>
      </c>
      <c r="AH231" s="58">
        <v>1986747668886</v>
      </c>
      <c r="AI231" s="58">
        <v>2045718130691</v>
      </c>
      <c r="AJ231" s="58">
        <f t="shared" si="75"/>
        <v>859066038384</v>
      </c>
      <c r="AK231" s="58">
        <v>859066038384</v>
      </c>
      <c r="AL231" s="58">
        <v>0</v>
      </c>
      <c r="AM231" s="58">
        <v>0</v>
      </c>
      <c r="AN231" s="58">
        <v>0</v>
      </c>
      <c r="AO231" s="58">
        <v>0</v>
      </c>
      <c r="AP231" s="58">
        <v>0</v>
      </c>
      <c r="AQ231" s="58">
        <f t="shared" si="76"/>
        <v>0</v>
      </c>
      <c r="AR231" s="58">
        <v>0</v>
      </c>
      <c r="AS231" s="58">
        <v>0</v>
      </c>
      <c r="AT231" s="58">
        <v>0</v>
      </c>
      <c r="AU231" s="58">
        <v>0</v>
      </c>
      <c r="AV231" s="59">
        <f t="shared" si="77"/>
        <v>-859066038384</v>
      </c>
      <c r="AW231" s="59">
        <f t="shared" si="94"/>
        <v>859066038384</v>
      </c>
      <c r="AX231" s="60">
        <f t="shared" si="88"/>
        <v>0</v>
      </c>
      <c r="AY231" s="61">
        <v>1</v>
      </c>
      <c r="AZ231" s="62"/>
      <c r="BA231" s="52">
        <v>1</v>
      </c>
      <c r="BB231" s="6"/>
      <c r="BC231" s="6"/>
      <c r="BD231" s="6"/>
      <c r="BG231" s="5" t="s">
        <v>96</v>
      </c>
      <c r="BH231" s="5" t="s">
        <v>106</v>
      </c>
      <c r="BJ231" s="6">
        <v>1</v>
      </c>
    </row>
    <row r="232" spans="1:62" ht="15" customHeight="1" x14ac:dyDescent="0.25">
      <c r="A232" s="53">
        <f t="shared" si="95"/>
        <v>174</v>
      </c>
      <c r="B232" s="53">
        <f t="shared" si="95"/>
        <v>20</v>
      </c>
      <c r="C232" s="54" t="s">
        <v>372</v>
      </c>
      <c r="D232" s="55" t="s">
        <v>111</v>
      </c>
      <c r="E232" s="56">
        <v>42368</v>
      </c>
      <c r="F232" s="57">
        <f t="shared" si="68"/>
        <v>725587185623.64001</v>
      </c>
      <c r="G232" s="58">
        <f t="shared" si="69"/>
        <v>119729205501.03999</v>
      </c>
      <c r="H232" s="58">
        <v>7709860151</v>
      </c>
      <c r="I232" s="58">
        <v>5810932100</v>
      </c>
      <c r="J232" s="58">
        <v>2935600000</v>
      </c>
      <c r="K232" s="58">
        <v>103272813250.03999</v>
      </c>
      <c r="L232" s="58">
        <f t="shared" si="70"/>
        <v>532314401000</v>
      </c>
      <c r="M232" s="58">
        <v>52909614000</v>
      </c>
      <c r="N232" s="58">
        <v>371446687000</v>
      </c>
      <c r="O232" s="58">
        <v>107958100000</v>
      </c>
      <c r="P232" s="58">
        <f t="shared" si="71"/>
        <v>73543579122.600006</v>
      </c>
      <c r="Q232" s="58">
        <v>0</v>
      </c>
      <c r="R232" s="58">
        <v>0</v>
      </c>
      <c r="S232" s="58">
        <v>22979029032.599998</v>
      </c>
      <c r="T232" s="58">
        <v>37923486090</v>
      </c>
      <c r="U232" s="58">
        <v>12641064000</v>
      </c>
      <c r="V232" s="58">
        <f t="shared" si="72"/>
        <v>829551020087.98999</v>
      </c>
      <c r="W232" s="58">
        <f t="shared" si="73"/>
        <v>409013346895.65002</v>
      </c>
      <c r="X232" s="58">
        <v>335921655219.54999</v>
      </c>
      <c r="Y232" s="58">
        <v>0</v>
      </c>
      <c r="Z232" s="58">
        <v>0</v>
      </c>
      <c r="AA232" s="58">
        <v>8013900000</v>
      </c>
      <c r="AB232" s="58">
        <v>7050000000</v>
      </c>
      <c r="AC232" s="58">
        <v>1352047725.0799999</v>
      </c>
      <c r="AD232" s="58">
        <v>55675743951.019997</v>
      </c>
      <c r="AE232" s="58">
        <v>1000000000</v>
      </c>
      <c r="AF232" s="58">
        <f t="shared" si="74"/>
        <v>420537673192.33997</v>
      </c>
      <c r="AG232" s="58">
        <v>25571463000</v>
      </c>
      <c r="AH232" s="58">
        <v>186088598275.44</v>
      </c>
      <c r="AI232" s="58">
        <v>208877611916.89999</v>
      </c>
      <c r="AJ232" s="58">
        <f t="shared" si="75"/>
        <v>103963834464.35001</v>
      </c>
      <c r="AK232" s="58">
        <v>103963834464.35001</v>
      </c>
      <c r="AL232" s="58">
        <v>0</v>
      </c>
      <c r="AM232" s="58">
        <v>0</v>
      </c>
      <c r="AN232" s="58">
        <v>0</v>
      </c>
      <c r="AO232" s="58">
        <v>0</v>
      </c>
      <c r="AP232" s="58">
        <v>0</v>
      </c>
      <c r="AQ232" s="58">
        <f t="shared" si="76"/>
        <v>0</v>
      </c>
      <c r="AR232" s="58">
        <v>0</v>
      </c>
      <c r="AS232" s="58">
        <v>0</v>
      </c>
      <c r="AT232" s="58">
        <v>0</v>
      </c>
      <c r="AU232" s="58">
        <v>0</v>
      </c>
      <c r="AV232" s="59">
        <f t="shared" si="77"/>
        <v>-103963834464.34998</v>
      </c>
      <c r="AW232" s="59">
        <f t="shared" si="94"/>
        <v>103963834464.35001</v>
      </c>
      <c r="AX232" s="60">
        <f t="shared" si="88"/>
        <v>0</v>
      </c>
      <c r="AY232" s="61">
        <v>1</v>
      </c>
      <c r="AZ232" s="62"/>
      <c r="BA232" s="52">
        <v>1</v>
      </c>
      <c r="BB232" s="6"/>
      <c r="BC232" s="6"/>
      <c r="BD232" s="6"/>
      <c r="BE232" s="52">
        <v>1</v>
      </c>
      <c r="BF232" s="64" t="s">
        <v>114</v>
      </c>
      <c r="BG232" s="5" t="s">
        <v>96</v>
      </c>
      <c r="BH232" s="5" t="s">
        <v>295</v>
      </c>
      <c r="BJ232" s="6">
        <v>1</v>
      </c>
    </row>
    <row r="233" spans="1:62" ht="15" customHeight="1" x14ac:dyDescent="0.25">
      <c r="A233" s="53">
        <f t="shared" si="95"/>
        <v>175</v>
      </c>
      <c r="B233" s="53">
        <f t="shared" si="95"/>
        <v>21</v>
      </c>
      <c r="C233" s="54" t="s">
        <v>373</v>
      </c>
      <c r="D233" s="55" t="s">
        <v>101</v>
      </c>
      <c r="E233" s="56">
        <v>42369</v>
      </c>
      <c r="F233" s="57">
        <f t="shared" si="68"/>
        <v>4171774790571</v>
      </c>
      <c r="G233" s="58">
        <f t="shared" si="69"/>
        <v>1611380416976.7</v>
      </c>
      <c r="H233" s="58">
        <v>1178093696276.7</v>
      </c>
      <c r="I233" s="58">
        <v>83827193800</v>
      </c>
      <c r="J233" s="58">
        <v>14347038600</v>
      </c>
      <c r="K233" s="58">
        <v>335112488300</v>
      </c>
      <c r="L233" s="58">
        <f t="shared" si="70"/>
        <v>1499217035980</v>
      </c>
      <c r="M233" s="58">
        <v>149732479000</v>
      </c>
      <c r="N233" s="58">
        <v>1233705774000</v>
      </c>
      <c r="O233" s="58">
        <v>115778782980</v>
      </c>
      <c r="P233" s="58">
        <f t="shared" si="71"/>
        <v>1061177337614.3</v>
      </c>
      <c r="Q233" s="58">
        <v>6000000000</v>
      </c>
      <c r="R233" s="58">
        <v>0</v>
      </c>
      <c r="S233" s="58">
        <v>666613758614.30005</v>
      </c>
      <c r="T233" s="58">
        <v>286618539000</v>
      </c>
      <c r="U233" s="58">
        <v>101945040000</v>
      </c>
      <c r="V233" s="58">
        <f t="shared" si="72"/>
        <v>4668006835595</v>
      </c>
      <c r="W233" s="58">
        <f t="shared" si="73"/>
        <v>1678542161105</v>
      </c>
      <c r="X233" s="58">
        <v>1593612486305</v>
      </c>
      <c r="Y233" s="58">
        <v>300000000</v>
      </c>
      <c r="Z233" s="58">
        <v>0</v>
      </c>
      <c r="AA233" s="58">
        <v>57694695000</v>
      </c>
      <c r="AB233" s="58">
        <v>22876797000</v>
      </c>
      <c r="AC233" s="58">
        <v>0</v>
      </c>
      <c r="AD233" s="58">
        <v>1058182800</v>
      </c>
      <c r="AE233" s="58">
        <v>3000000000</v>
      </c>
      <c r="AF233" s="58">
        <f t="shared" si="74"/>
        <v>2989464674490</v>
      </c>
      <c r="AG233" s="58">
        <v>445866733957</v>
      </c>
      <c r="AH233" s="58">
        <v>928117601139</v>
      </c>
      <c r="AI233" s="58">
        <v>1615480339394</v>
      </c>
      <c r="AJ233" s="58">
        <f t="shared" si="75"/>
        <v>524662414824</v>
      </c>
      <c r="AK233" s="58">
        <v>524662414824</v>
      </c>
      <c r="AL233" s="58">
        <v>0</v>
      </c>
      <c r="AM233" s="58">
        <v>0</v>
      </c>
      <c r="AN233" s="58">
        <v>0</v>
      </c>
      <c r="AO233" s="58">
        <v>0</v>
      </c>
      <c r="AP233" s="58">
        <v>0</v>
      </c>
      <c r="AQ233" s="58">
        <f t="shared" si="76"/>
        <v>28430369800</v>
      </c>
      <c r="AR233" s="58">
        <v>0</v>
      </c>
      <c r="AS233" s="58">
        <v>28100000000</v>
      </c>
      <c r="AT233" s="58">
        <v>330369800</v>
      </c>
      <c r="AU233" s="58">
        <v>0</v>
      </c>
      <c r="AV233" s="59">
        <f t="shared" si="77"/>
        <v>-496232045024</v>
      </c>
      <c r="AW233" s="59">
        <f t="shared" si="94"/>
        <v>496232045024</v>
      </c>
      <c r="AX233" s="60">
        <f t="shared" si="88"/>
        <v>0</v>
      </c>
      <c r="AY233" s="61">
        <v>1</v>
      </c>
      <c r="AZ233" s="62"/>
      <c r="BA233" s="52">
        <v>1</v>
      </c>
      <c r="BB233" s="6"/>
      <c r="BC233" s="6"/>
      <c r="BD233" s="6"/>
      <c r="BG233" s="5" t="s">
        <v>96</v>
      </c>
      <c r="BH233" s="5" t="s">
        <v>130</v>
      </c>
      <c r="BJ233" s="6">
        <v>1</v>
      </c>
    </row>
    <row r="234" spans="1:62" ht="15" customHeight="1" x14ac:dyDescent="0.25">
      <c r="A234" s="53">
        <f t="shared" si="95"/>
        <v>176</v>
      </c>
      <c r="B234" s="53">
        <f t="shared" si="95"/>
        <v>22</v>
      </c>
      <c r="C234" s="54" t="s">
        <v>374</v>
      </c>
      <c r="D234" s="55" t="s">
        <v>94</v>
      </c>
      <c r="E234" s="56">
        <v>42377</v>
      </c>
      <c r="F234" s="57">
        <f t="shared" si="68"/>
        <v>2130926869342</v>
      </c>
      <c r="G234" s="58">
        <f t="shared" si="69"/>
        <v>681623897863</v>
      </c>
      <c r="H234" s="58">
        <v>447951032639</v>
      </c>
      <c r="I234" s="58">
        <v>56982625000</v>
      </c>
      <c r="J234" s="58">
        <v>15996857686</v>
      </c>
      <c r="K234" s="58">
        <v>160693382538</v>
      </c>
      <c r="L234" s="58">
        <f t="shared" si="70"/>
        <v>1247772417920</v>
      </c>
      <c r="M234" s="58">
        <v>92553276000</v>
      </c>
      <c r="N234" s="58">
        <v>806089544000</v>
      </c>
      <c r="O234" s="58">
        <v>349129597920</v>
      </c>
      <c r="P234" s="58">
        <f t="shared" si="71"/>
        <v>201530553559</v>
      </c>
      <c r="Q234" s="58">
        <v>3000000000</v>
      </c>
      <c r="R234" s="58">
        <v>0</v>
      </c>
      <c r="S234" s="58">
        <v>198530553559</v>
      </c>
      <c r="T234" s="58">
        <v>0</v>
      </c>
      <c r="U234" s="58">
        <v>0</v>
      </c>
      <c r="V234" s="58">
        <f t="shared" si="72"/>
        <v>2342907479342</v>
      </c>
      <c r="W234" s="58">
        <f t="shared" si="73"/>
        <v>1084992752989</v>
      </c>
      <c r="X234" s="58">
        <v>1040914494359</v>
      </c>
      <c r="Y234" s="58">
        <v>4938951956</v>
      </c>
      <c r="Z234" s="58">
        <v>0</v>
      </c>
      <c r="AA234" s="58">
        <v>22611511500</v>
      </c>
      <c r="AB234" s="58">
        <v>29748900</v>
      </c>
      <c r="AC234" s="58">
        <v>0</v>
      </c>
      <c r="AD234" s="58">
        <v>1115203192</v>
      </c>
      <c r="AE234" s="58">
        <v>15382843082</v>
      </c>
      <c r="AF234" s="58">
        <f t="shared" si="74"/>
        <v>1257914726353</v>
      </c>
      <c r="AG234" s="58">
        <v>172770298460</v>
      </c>
      <c r="AH234" s="58">
        <v>502119175167</v>
      </c>
      <c r="AI234" s="58">
        <v>583025252726</v>
      </c>
      <c r="AJ234" s="58">
        <f t="shared" si="75"/>
        <v>255436048000</v>
      </c>
      <c r="AK234" s="58">
        <v>254500000000</v>
      </c>
      <c r="AL234" s="58">
        <v>0</v>
      </c>
      <c r="AM234" s="58">
        <v>0</v>
      </c>
      <c r="AN234" s="58">
        <v>0</v>
      </c>
      <c r="AO234" s="58">
        <v>0</v>
      </c>
      <c r="AP234" s="58">
        <v>936048000</v>
      </c>
      <c r="AQ234" s="58">
        <f t="shared" si="76"/>
        <v>43455438000</v>
      </c>
      <c r="AR234" s="58">
        <v>0</v>
      </c>
      <c r="AS234" s="58">
        <v>42519390000</v>
      </c>
      <c r="AT234" s="58">
        <v>0</v>
      </c>
      <c r="AU234" s="58">
        <v>936048000</v>
      </c>
      <c r="AV234" s="59">
        <f t="shared" si="77"/>
        <v>-211980610000</v>
      </c>
      <c r="AW234" s="59">
        <f t="shared" si="94"/>
        <v>211980610000</v>
      </c>
      <c r="AX234" s="60">
        <f t="shared" si="88"/>
        <v>0</v>
      </c>
      <c r="AY234" s="61"/>
      <c r="AZ234" s="62">
        <v>1</v>
      </c>
      <c r="BA234" s="52">
        <v>1</v>
      </c>
      <c r="BB234" s="6"/>
      <c r="BC234" s="6"/>
      <c r="BD234" s="6"/>
      <c r="BE234" s="6">
        <v>1</v>
      </c>
      <c r="BG234" s="5" t="s">
        <v>96</v>
      </c>
      <c r="BH234" s="5" t="s">
        <v>109</v>
      </c>
      <c r="BJ234" s="6">
        <v>1</v>
      </c>
    </row>
    <row r="235" spans="1:62" ht="15" customHeight="1" x14ac:dyDescent="0.25">
      <c r="A235" s="53">
        <f t="shared" si="95"/>
        <v>177</v>
      </c>
      <c r="B235" s="53">
        <f t="shared" si="95"/>
        <v>23</v>
      </c>
      <c r="C235" s="54" t="s">
        <v>375</v>
      </c>
      <c r="D235" s="55" t="s">
        <v>119</v>
      </c>
      <c r="E235" s="56">
        <v>42367</v>
      </c>
      <c r="F235" s="57">
        <f t="shared" si="68"/>
        <v>1219531318910</v>
      </c>
      <c r="G235" s="58">
        <f t="shared" si="69"/>
        <v>226983546116</v>
      </c>
      <c r="H235" s="58">
        <v>100613754640</v>
      </c>
      <c r="I235" s="58">
        <v>7268279761</v>
      </c>
      <c r="J235" s="58">
        <v>7446400000</v>
      </c>
      <c r="K235" s="58">
        <v>111655111715</v>
      </c>
      <c r="L235" s="58">
        <f t="shared" si="70"/>
        <v>884922563460</v>
      </c>
      <c r="M235" s="58">
        <v>65308728000</v>
      </c>
      <c r="N235" s="58">
        <v>586582418000</v>
      </c>
      <c r="O235" s="58">
        <v>233031417460</v>
      </c>
      <c r="P235" s="58">
        <f t="shared" si="71"/>
        <v>107625209334</v>
      </c>
      <c r="Q235" s="58">
        <v>0</v>
      </c>
      <c r="R235" s="58">
        <v>0</v>
      </c>
      <c r="S235" s="58">
        <v>102625209334</v>
      </c>
      <c r="T235" s="58">
        <v>5000000000</v>
      </c>
      <c r="U235" s="58">
        <v>0</v>
      </c>
      <c r="V235" s="58">
        <f t="shared" si="72"/>
        <v>1552177797232.6299</v>
      </c>
      <c r="W235" s="58">
        <f t="shared" si="73"/>
        <v>686201359406.63</v>
      </c>
      <c r="X235" s="58">
        <v>643950346727.63</v>
      </c>
      <c r="Y235" s="58">
        <v>1024100375</v>
      </c>
      <c r="Z235" s="58">
        <v>0</v>
      </c>
      <c r="AA235" s="58">
        <v>38500000000</v>
      </c>
      <c r="AB235" s="58">
        <v>300000000</v>
      </c>
      <c r="AC235" s="58">
        <v>0</v>
      </c>
      <c r="AD235" s="58">
        <v>926912304</v>
      </c>
      <c r="AE235" s="58">
        <v>1500000000</v>
      </c>
      <c r="AF235" s="58">
        <f t="shared" si="74"/>
        <v>865976437826</v>
      </c>
      <c r="AG235" s="58">
        <v>80201490600</v>
      </c>
      <c r="AH235" s="58">
        <v>364076724391</v>
      </c>
      <c r="AI235" s="58">
        <v>421698222835</v>
      </c>
      <c r="AJ235" s="58">
        <f t="shared" si="75"/>
        <v>338826673149.38</v>
      </c>
      <c r="AK235" s="58">
        <v>188826673149.38</v>
      </c>
      <c r="AL235" s="58">
        <v>0</v>
      </c>
      <c r="AM235" s="58">
        <v>0</v>
      </c>
      <c r="AN235" s="58">
        <v>150000000000</v>
      </c>
      <c r="AO235" s="58">
        <v>0</v>
      </c>
      <c r="AP235" s="58">
        <v>0</v>
      </c>
      <c r="AQ235" s="58">
        <f t="shared" si="76"/>
        <v>6180194826.75</v>
      </c>
      <c r="AR235" s="58">
        <v>0</v>
      </c>
      <c r="AS235" s="58">
        <v>3000000000</v>
      </c>
      <c r="AT235" s="58">
        <v>3180194826.75</v>
      </c>
      <c r="AU235" s="58">
        <v>0</v>
      </c>
      <c r="AV235" s="59">
        <f t="shared" si="77"/>
        <v>-332646478322.62988</v>
      </c>
      <c r="AW235" s="59">
        <f t="shared" si="94"/>
        <v>332646478322.63</v>
      </c>
      <c r="AX235" s="60">
        <f t="shared" si="88"/>
        <v>0</v>
      </c>
      <c r="AY235" s="61">
        <v>1</v>
      </c>
      <c r="AZ235" s="62"/>
      <c r="BA235" s="52">
        <v>1</v>
      </c>
      <c r="BB235" s="6"/>
      <c r="BC235" s="6"/>
      <c r="BD235" s="6"/>
      <c r="BE235" s="52">
        <v>1</v>
      </c>
      <c r="BG235" s="5" t="s">
        <v>96</v>
      </c>
      <c r="BH235" s="5" t="s">
        <v>102</v>
      </c>
      <c r="BJ235" s="6">
        <v>1</v>
      </c>
    </row>
    <row r="236" spans="1:62" ht="15" customHeight="1" x14ac:dyDescent="0.25">
      <c r="A236" s="53">
        <f t="shared" si="95"/>
        <v>178</v>
      </c>
      <c r="B236" s="53">
        <f t="shared" si="95"/>
        <v>24</v>
      </c>
      <c r="C236" s="54" t="s">
        <v>376</v>
      </c>
      <c r="D236" s="55" t="s">
        <v>135</v>
      </c>
      <c r="E236" s="56">
        <v>42353</v>
      </c>
      <c r="F236" s="57">
        <f t="shared" si="68"/>
        <v>1398197335020</v>
      </c>
      <c r="G236" s="58">
        <f t="shared" si="69"/>
        <v>319564598000</v>
      </c>
      <c r="H236" s="58">
        <v>115700000000</v>
      </c>
      <c r="I236" s="58">
        <v>13620000000</v>
      </c>
      <c r="J236" s="58">
        <v>6288980000</v>
      </c>
      <c r="K236" s="58">
        <v>183955618000</v>
      </c>
      <c r="L236" s="58">
        <f t="shared" si="70"/>
        <v>973971235020</v>
      </c>
      <c r="M236" s="58">
        <v>78037740000</v>
      </c>
      <c r="N236" s="58">
        <v>588109947000</v>
      </c>
      <c r="O236" s="58">
        <v>307823548020</v>
      </c>
      <c r="P236" s="58">
        <f t="shared" si="71"/>
        <v>104661502000</v>
      </c>
      <c r="Q236" s="58">
        <v>0</v>
      </c>
      <c r="R236" s="58">
        <v>0</v>
      </c>
      <c r="S236" s="58">
        <v>71000000000</v>
      </c>
      <c r="T236" s="58">
        <v>33661502000</v>
      </c>
      <c r="U236" s="58">
        <v>0</v>
      </c>
      <c r="V236" s="58">
        <f t="shared" si="72"/>
        <v>1559715103220</v>
      </c>
      <c r="W236" s="58">
        <f t="shared" si="73"/>
        <v>669371254371</v>
      </c>
      <c r="X236" s="58">
        <v>630755421200</v>
      </c>
      <c r="Y236" s="58">
        <v>0</v>
      </c>
      <c r="Z236" s="58">
        <v>0</v>
      </c>
      <c r="AA236" s="58">
        <v>29787161550</v>
      </c>
      <c r="AB236" s="58">
        <v>7198800000</v>
      </c>
      <c r="AC236" s="58">
        <v>0</v>
      </c>
      <c r="AD236" s="58">
        <v>723901621</v>
      </c>
      <c r="AE236" s="58">
        <v>905970000</v>
      </c>
      <c r="AF236" s="58">
        <f t="shared" si="74"/>
        <v>890343848849</v>
      </c>
      <c r="AG236" s="58">
        <v>78953010094</v>
      </c>
      <c r="AH236" s="58">
        <v>423025103172</v>
      </c>
      <c r="AI236" s="58">
        <v>388365735583</v>
      </c>
      <c r="AJ236" s="58">
        <f t="shared" si="75"/>
        <v>173490400000</v>
      </c>
      <c r="AK236" s="58">
        <v>173490400000</v>
      </c>
      <c r="AL236" s="58">
        <v>0</v>
      </c>
      <c r="AM236" s="58">
        <v>0</v>
      </c>
      <c r="AN236" s="58">
        <v>0</v>
      </c>
      <c r="AO236" s="58">
        <v>0</v>
      </c>
      <c r="AP236" s="58">
        <v>0</v>
      </c>
      <c r="AQ236" s="58">
        <f t="shared" si="76"/>
        <v>11972631800</v>
      </c>
      <c r="AR236" s="58">
        <v>10000000000</v>
      </c>
      <c r="AS236" s="58">
        <v>1728631800</v>
      </c>
      <c r="AT236" s="58">
        <v>244000000</v>
      </c>
      <c r="AU236" s="58">
        <v>0</v>
      </c>
      <c r="AV236" s="59">
        <f t="shared" si="77"/>
        <v>-161517768200</v>
      </c>
      <c r="AW236" s="59">
        <f t="shared" si="94"/>
        <v>161517768200</v>
      </c>
      <c r="AX236" s="60">
        <f t="shared" si="88"/>
        <v>0</v>
      </c>
      <c r="AY236" s="61">
        <v>1</v>
      </c>
      <c r="AZ236" s="62"/>
      <c r="BA236" s="52">
        <v>1</v>
      </c>
      <c r="BB236" s="6"/>
      <c r="BC236" s="6"/>
      <c r="BD236" s="6"/>
      <c r="BE236" s="52">
        <v>1</v>
      </c>
      <c r="BF236" s="64" t="s">
        <v>114</v>
      </c>
      <c r="BG236" s="5" t="s">
        <v>96</v>
      </c>
      <c r="BH236" s="5" t="s">
        <v>124</v>
      </c>
      <c r="BJ236" s="6">
        <v>1</v>
      </c>
    </row>
    <row r="237" spans="1:62" ht="15" customHeight="1" x14ac:dyDescent="0.25">
      <c r="A237" s="53">
        <f t="shared" si="95"/>
        <v>179</v>
      </c>
      <c r="B237" s="53">
        <f t="shared" si="95"/>
        <v>25</v>
      </c>
      <c r="C237" s="54" t="s">
        <v>377</v>
      </c>
      <c r="D237" s="55" t="s">
        <v>117</v>
      </c>
      <c r="E237" s="56">
        <v>42366</v>
      </c>
      <c r="F237" s="57">
        <f t="shared" si="68"/>
        <v>2263644040977.52</v>
      </c>
      <c r="G237" s="58">
        <f t="shared" si="69"/>
        <v>795350560845</v>
      </c>
      <c r="H237" s="58">
        <v>620669440107</v>
      </c>
      <c r="I237" s="58">
        <v>36210757272</v>
      </c>
      <c r="J237" s="58">
        <v>11005792223</v>
      </c>
      <c r="K237" s="58">
        <v>127464571243</v>
      </c>
      <c r="L237" s="58">
        <f t="shared" si="70"/>
        <v>951143625000</v>
      </c>
      <c r="M237" s="58">
        <v>85262669000</v>
      </c>
      <c r="N237" s="58">
        <v>865880956000</v>
      </c>
      <c r="O237" s="58">
        <v>0</v>
      </c>
      <c r="P237" s="58">
        <f t="shared" si="71"/>
        <v>517149855132.52002</v>
      </c>
      <c r="Q237" s="58">
        <v>0</v>
      </c>
      <c r="R237" s="58">
        <v>0</v>
      </c>
      <c r="S237" s="58">
        <v>338193804132.52002</v>
      </c>
      <c r="T237" s="58">
        <v>178956051000</v>
      </c>
      <c r="U237" s="58">
        <v>0</v>
      </c>
      <c r="V237" s="58">
        <f t="shared" si="72"/>
        <v>2820344040977.52</v>
      </c>
      <c r="W237" s="58">
        <f t="shared" si="73"/>
        <v>1042173894893.52</v>
      </c>
      <c r="X237" s="58">
        <v>921495735469</v>
      </c>
      <c r="Y237" s="58">
        <v>0</v>
      </c>
      <c r="Z237" s="58">
        <v>0</v>
      </c>
      <c r="AA237" s="58">
        <v>53348395000</v>
      </c>
      <c r="AB237" s="58">
        <v>41898544000</v>
      </c>
      <c r="AC237" s="58">
        <v>0</v>
      </c>
      <c r="AD237" s="58">
        <v>870816804</v>
      </c>
      <c r="AE237" s="58">
        <v>24560403620.52</v>
      </c>
      <c r="AF237" s="58">
        <f t="shared" si="74"/>
        <v>1778170146084</v>
      </c>
      <c r="AG237" s="58">
        <v>219903253292</v>
      </c>
      <c r="AH237" s="58">
        <v>552316147939</v>
      </c>
      <c r="AI237" s="58">
        <v>1005950744853</v>
      </c>
      <c r="AJ237" s="58">
        <f t="shared" si="75"/>
        <v>570400000000</v>
      </c>
      <c r="AK237" s="58">
        <v>570400000000</v>
      </c>
      <c r="AL237" s="58">
        <v>0</v>
      </c>
      <c r="AM237" s="58">
        <v>0</v>
      </c>
      <c r="AN237" s="58">
        <v>0</v>
      </c>
      <c r="AO237" s="58">
        <v>0</v>
      </c>
      <c r="AP237" s="58">
        <v>0</v>
      </c>
      <c r="AQ237" s="58">
        <f t="shared" si="76"/>
        <v>13700000000</v>
      </c>
      <c r="AR237" s="58">
        <v>0</v>
      </c>
      <c r="AS237" s="58">
        <v>13700000000</v>
      </c>
      <c r="AT237" s="58">
        <v>0</v>
      </c>
      <c r="AU237" s="58">
        <v>0</v>
      </c>
      <c r="AV237" s="59">
        <f t="shared" si="77"/>
        <v>-556700000000</v>
      </c>
      <c r="AW237" s="59">
        <f t="shared" si="94"/>
        <v>556700000000</v>
      </c>
      <c r="AX237" s="60">
        <f t="shared" si="88"/>
        <v>0</v>
      </c>
      <c r="AY237" s="61">
        <v>1</v>
      </c>
      <c r="AZ237" s="62"/>
      <c r="BA237" s="52">
        <v>1</v>
      </c>
      <c r="BB237" s="6"/>
      <c r="BC237" s="6"/>
      <c r="BD237" s="6"/>
      <c r="BG237" s="5" t="s">
        <v>96</v>
      </c>
      <c r="BH237" s="5" t="s">
        <v>97</v>
      </c>
      <c r="BJ237" s="6">
        <v>1</v>
      </c>
    </row>
    <row r="238" spans="1:62" ht="15" customHeight="1" x14ac:dyDescent="0.25">
      <c r="A238" s="53">
        <f t="shared" si="95"/>
        <v>180</v>
      </c>
      <c r="B238" s="53">
        <f t="shared" si="95"/>
        <v>26</v>
      </c>
      <c r="C238" s="54" t="s">
        <v>378</v>
      </c>
      <c r="D238" s="55" t="s">
        <v>117</v>
      </c>
      <c r="E238" s="56">
        <v>42361</v>
      </c>
      <c r="F238" s="57">
        <f t="shared" si="68"/>
        <v>1212921813600</v>
      </c>
      <c r="G238" s="58">
        <f t="shared" si="69"/>
        <v>339578789300</v>
      </c>
      <c r="H238" s="58">
        <v>30404064800</v>
      </c>
      <c r="I238" s="58">
        <v>8411246200</v>
      </c>
      <c r="J238" s="58">
        <v>3714221000</v>
      </c>
      <c r="K238" s="58">
        <v>297049257300</v>
      </c>
      <c r="L238" s="58">
        <f t="shared" si="70"/>
        <v>650523489000</v>
      </c>
      <c r="M238" s="58">
        <v>68545371000</v>
      </c>
      <c r="N238" s="58">
        <v>504731937000</v>
      </c>
      <c r="O238" s="58">
        <v>77246181000</v>
      </c>
      <c r="P238" s="58">
        <f t="shared" si="71"/>
        <v>222819535300</v>
      </c>
      <c r="Q238" s="58">
        <v>0</v>
      </c>
      <c r="R238" s="58">
        <v>0</v>
      </c>
      <c r="S238" s="58">
        <v>56528956300</v>
      </c>
      <c r="T238" s="58">
        <v>127446522000</v>
      </c>
      <c r="U238" s="58">
        <v>38844057000</v>
      </c>
      <c r="V238" s="58">
        <f t="shared" si="72"/>
        <v>1236099793935</v>
      </c>
      <c r="W238" s="58">
        <f t="shared" si="73"/>
        <v>495087825286</v>
      </c>
      <c r="X238" s="58">
        <v>462058214136</v>
      </c>
      <c r="Y238" s="58">
        <v>0</v>
      </c>
      <c r="Z238" s="58">
        <v>150000000</v>
      </c>
      <c r="AA238" s="58">
        <v>26875737600</v>
      </c>
      <c r="AB238" s="58">
        <v>1438500000</v>
      </c>
      <c r="AC238" s="58">
        <v>0</v>
      </c>
      <c r="AD238" s="58">
        <v>715373550</v>
      </c>
      <c r="AE238" s="58">
        <v>3850000000</v>
      </c>
      <c r="AF238" s="58">
        <f t="shared" si="74"/>
        <v>741011968649</v>
      </c>
      <c r="AG238" s="58">
        <v>64717466940</v>
      </c>
      <c r="AH238" s="58">
        <v>450208679185</v>
      </c>
      <c r="AI238" s="58">
        <v>226085822524</v>
      </c>
      <c r="AJ238" s="58">
        <f t="shared" si="75"/>
        <v>28913339175</v>
      </c>
      <c r="AK238" s="58">
        <v>28913339175</v>
      </c>
      <c r="AL238" s="58">
        <v>0</v>
      </c>
      <c r="AM238" s="58">
        <v>0</v>
      </c>
      <c r="AN238" s="58">
        <v>0</v>
      </c>
      <c r="AO238" s="58">
        <v>0</v>
      </c>
      <c r="AP238" s="58">
        <v>0</v>
      </c>
      <c r="AQ238" s="58">
        <f t="shared" si="76"/>
        <v>5735358840</v>
      </c>
      <c r="AR238" s="58">
        <v>0</v>
      </c>
      <c r="AS238" s="58">
        <v>5735358840</v>
      </c>
      <c r="AT238" s="58">
        <v>0</v>
      </c>
      <c r="AU238" s="58">
        <v>0</v>
      </c>
      <c r="AV238" s="59">
        <f t="shared" si="77"/>
        <v>-23177980335</v>
      </c>
      <c r="AW238" s="59">
        <f t="shared" si="94"/>
        <v>23177980335</v>
      </c>
      <c r="AX238" s="60">
        <f t="shared" si="88"/>
        <v>0</v>
      </c>
      <c r="AY238" s="61">
        <v>1</v>
      </c>
      <c r="AZ238" s="62"/>
      <c r="BA238" s="52">
        <v>1</v>
      </c>
      <c r="BB238" s="6"/>
      <c r="BC238" s="6"/>
      <c r="BD238" s="6"/>
      <c r="BG238" s="5" t="s">
        <v>96</v>
      </c>
      <c r="BH238" s="5" t="s">
        <v>186</v>
      </c>
      <c r="BJ238" s="6">
        <v>1</v>
      </c>
    </row>
    <row r="239" spans="1:62" ht="15" customHeight="1" x14ac:dyDescent="0.25">
      <c r="A239" s="53">
        <f t="shared" si="95"/>
        <v>181</v>
      </c>
      <c r="B239" s="53">
        <f t="shared" si="95"/>
        <v>27</v>
      </c>
      <c r="C239" s="54" t="s">
        <v>379</v>
      </c>
      <c r="D239" s="55" t="s">
        <v>380</v>
      </c>
      <c r="E239" s="56">
        <v>42368</v>
      </c>
      <c r="F239" s="57">
        <f t="shared" si="68"/>
        <v>1501522903776.6799</v>
      </c>
      <c r="G239" s="58">
        <f t="shared" si="69"/>
        <v>248137549136.67999</v>
      </c>
      <c r="H239" s="58">
        <v>76723000000</v>
      </c>
      <c r="I239" s="58">
        <v>11114507306.68</v>
      </c>
      <c r="J239" s="58">
        <v>3197975830</v>
      </c>
      <c r="K239" s="58">
        <v>157102066000</v>
      </c>
      <c r="L239" s="58">
        <f t="shared" si="70"/>
        <v>951196892640</v>
      </c>
      <c r="M239" s="58">
        <v>50782982000</v>
      </c>
      <c r="N239" s="58">
        <v>794021856000</v>
      </c>
      <c r="O239" s="58">
        <v>106392054640</v>
      </c>
      <c r="P239" s="58">
        <f t="shared" si="71"/>
        <v>302188462000</v>
      </c>
      <c r="Q239" s="58">
        <v>0</v>
      </c>
      <c r="R239" s="58">
        <v>0</v>
      </c>
      <c r="S239" s="58">
        <v>70311175000</v>
      </c>
      <c r="T239" s="58">
        <v>231877287000</v>
      </c>
      <c r="U239" s="58">
        <v>0</v>
      </c>
      <c r="V239" s="58">
        <f t="shared" si="72"/>
        <v>1538254589288.1802</v>
      </c>
      <c r="W239" s="58">
        <f t="shared" si="73"/>
        <v>942611865375.78003</v>
      </c>
      <c r="X239" s="58">
        <v>871112752249.78003</v>
      </c>
      <c r="Y239" s="58">
        <v>0</v>
      </c>
      <c r="Z239" s="58">
        <v>0</v>
      </c>
      <c r="AA239" s="58">
        <v>63358498000</v>
      </c>
      <c r="AB239" s="58">
        <v>2729620758</v>
      </c>
      <c r="AC239" s="58">
        <v>0</v>
      </c>
      <c r="AD239" s="58">
        <v>1005411000</v>
      </c>
      <c r="AE239" s="58">
        <v>4405583368</v>
      </c>
      <c r="AF239" s="58">
        <f t="shared" si="74"/>
        <v>595642723912.40002</v>
      </c>
      <c r="AG239" s="58">
        <v>145165976825</v>
      </c>
      <c r="AH239" s="58">
        <v>274295915887.39999</v>
      </c>
      <c r="AI239" s="58">
        <v>176180831200</v>
      </c>
      <c r="AJ239" s="58">
        <f t="shared" si="75"/>
        <v>41831685511.5</v>
      </c>
      <c r="AK239" s="58">
        <v>24957636511.5</v>
      </c>
      <c r="AL239" s="58">
        <v>16874049000</v>
      </c>
      <c r="AM239" s="58">
        <v>0</v>
      </c>
      <c r="AN239" s="58">
        <v>0</v>
      </c>
      <c r="AO239" s="58">
        <v>0</v>
      </c>
      <c r="AP239" s="58">
        <v>0</v>
      </c>
      <c r="AQ239" s="58">
        <f t="shared" si="76"/>
        <v>5100000000</v>
      </c>
      <c r="AR239" s="58">
        <v>0</v>
      </c>
      <c r="AS239" s="58">
        <v>5100000000</v>
      </c>
      <c r="AT239" s="58">
        <v>0</v>
      </c>
      <c r="AU239" s="58">
        <v>0</v>
      </c>
      <c r="AV239" s="59">
        <f t="shared" si="77"/>
        <v>-36731685511.500244</v>
      </c>
      <c r="AW239" s="59">
        <f t="shared" si="94"/>
        <v>36731685511.5</v>
      </c>
      <c r="AX239" s="60">
        <f t="shared" si="88"/>
        <v>-2.44140625E-4</v>
      </c>
      <c r="AY239" s="61">
        <v>1</v>
      </c>
      <c r="AZ239" s="62"/>
      <c r="BA239" s="52">
        <v>1</v>
      </c>
      <c r="BB239" s="6"/>
      <c r="BC239" s="6"/>
      <c r="BD239" s="6"/>
      <c r="BE239" s="52">
        <v>1</v>
      </c>
      <c r="BG239" s="5" t="s">
        <v>96</v>
      </c>
      <c r="BH239" s="5" t="s">
        <v>295</v>
      </c>
      <c r="BI239" s="5" t="s">
        <v>381</v>
      </c>
      <c r="BJ239" s="6">
        <v>1</v>
      </c>
    </row>
    <row r="240" spans="1:62" s="74" customFormat="1" ht="15" customHeight="1" x14ac:dyDescent="0.25">
      <c r="A240" s="75" t="s">
        <v>145</v>
      </c>
      <c r="B240" s="75" t="s">
        <v>145</v>
      </c>
      <c r="C240" s="76" t="s">
        <v>146</v>
      </c>
      <c r="D240" s="77"/>
      <c r="E240" s="77"/>
      <c r="F240" s="78">
        <f>SUM(F213:F230)</f>
        <v>55614830420634.039</v>
      </c>
      <c r="G240" s="78">
        <f t="shared" ref="G240:AZ240" si="96">SUM(G213:G230)</f>
        <v>10122273426010.26</v>
      </c>
      <c r="H240" s="78">
        <f t="shared" si="96"/>
        <v>5332759004263.9297</v>
      </c>
      <c r="I240" s="78">
        <f t="shared" si="96"/>
        <v>825008289356.67004</v>
      </c>
      <c r="J240" s="78">
        <f t="shared" si="96"/>
        <v>251627909605.85001</v>
      </c>
      <c r="K240" s="78">
        <f t="shared" si="96"/>
        <v>3712878222783.8101</v>
      </c>
      <c r="L240" s="78">
        <f t="shared" si="96"/>
        <v>31987427400599</v>
      </c>
      <c r="M240" s="78">
        <f t="shared" si="96"/>
        <v>2791020987279</v>
      </c>
      <c r="N240" s="78">
        <f t="shared" si="96"/>
        <v>24396974326000</v>
      </c>
      <c r="O240" s="78">
        <f t="shared" si="96"/>
        <v>4799432087320</v>
      </c>
      <c r="P240" s="78">
        <f t="shared" si="96"/>
        <v>13505129594024.779</v>
      </c>
      <c r="Q240" s="78">
        <f t="shared" si="96"/>
        <v>18255204500</v>
      </c>
      <c r="R240" s="78">
        <f t="shared" si="96"/>
        <v>0</v>
      </c>
      <c r="S240" s="78">
        <f t="shared" si="96"/>
        <v>3939674119644.7002</v>
      </c>
      <c r="T240" s="78">
        <f t="shared" si="96"/>
        <v>5873541604998</v>
      </c>
      <c r="U240" s="78">
        <f t="shared" si="96"/>
        <v>3673658664882.0801</v>
      </c>
      <c r="V240" s="78">
        <f t="shared" si="96"/>
        <v>60186524926815.812</v>
      </c>
      <c r="W240" s="78">
        <f t="shared" si="96"/>
        <v>35435826444374.25</v>
      </c>
      <c r="X240" s="78">
        <f t="shared" si="96"/>
        <v>27096774005108.012</v>
      </c>
      <c r="Y240" s="78">
        <f t="shared" si="96"/>
        <v>0</v>
      </c>
      <c r="Z240" s="78">
        <f t="shared" si="96"/>
        <v>27903032000</v>
      </c>
      <c r="AA240" s="78">
        <f t="shared" si="96"/>
        <v>635137768800</v>
      </c>
      <c r="AB240" s="78">
        <f t="shared" si="96"/>
        <v>264258385000</v>
      </c>
      <c r="AC240" s="78">
        <f t="shared" si="96"/>
        <v>699782070046.14001</v>
      </c>
      <c r="AD240" s="78">
        <f t="shared" si="96"/>
        <v>6608596770705</v>
      </c>
      <c r="AE240" s="78">
        <f t="shared" si="96"/>
        <v>103374412715.10001</v>
      </c>
      <c r="AF240" s="78">
        <f t="shared" si="96"/>
        <v>24750698482441.57</v>
      </c>
      <c r="AG240" s="78">
        <f t="shared" si="96"/>
        <v>2220784908894</v>
      </c>
      <c r="AH240" s="78">
        <f t="shared" si="96"/>
        <v>11582846305266.041</v>
      </c>
      <c r="AI240" s="78">
        <f t="shared" si="96"/>
        <v>10947067268281.529</v>
      </c>
      <c r="AJ240" s="78">
        <f t="shared" si="96"/>
        <v>4976477478778.7803</v>
      </c>
      <c r="AK240" s="78">
        <f t="shared" si="96"/>
        <v>4915942659778.7803</v>
      </c>
      <c r="AL240" s="78">
        <f t="shared" si="96"/>
        <v>60000000000</v>
      </c>
      <c r="AM240" s="78">
        <f t="shared" si="96"/>
        <v>0</v>
      </c>
      <c r="AN240" s="78">
        <f t="shared" si="96"/>
        <v>0</v>
      </c>
      <c r="AO240" s="78">
        <f t="shared" si="96"/>
        <v>0</v>
      </c>
      <c r="AP240" s="78">
        <f t="shared" si="96"/>
        <v>534819000</v>
      </c>
      <c r="AQ240" s="78">
        <f t="shared" si="96"/>
        <v>404782972597</v>
      </c>
      <c r="AR240" s="78">
        <f t="shared" si="96"/>
        <v>84000000000</v>
      </c>
      <c r="AS240" s="78">
        <f t="shared" si="96"/>
        <v>298551705285</v>
      </c>
      <c r="AT240" s="78">
        <f t="shared" si="96"/>
        <v>22231267312</v>
      </c>
      <c r="AU240" s="78">
        <f t="shared" si="96"/>
        <v>0</v>
      </c>
      <c r="AV240" s="78">
        <f t="shared" si="96"/>
        <v>-4571694506181.7793</v>
      </c>
      <c r="AW240" s="78">
        <f t="shared" si="96"/>
        <v>4571694506181.7803</v>
      </c>
      <c r="AX240" s="79">
        <f t="shared" si="96"/>
        <v>5.340576171875E-4</v>
      </c>
      <c r="AY240" s="80">
        <f t="shared" si="96"/>
        <v>15</v>
      </c>
      <c r="AZ240" s="81">
        <f t="shared" si="96"/>
        <v>3</v>
      </c>
      <c r="BA240" s="64"/>
      <c r="BB240" s="64"/>
      <c r="BC240" s="64"/>
      <c r="BD240" s="64"/>
      <c r="BE240" s="64"/>
      <c r="BF240" s="64"/>
      <c r="BJ240" s="64"/>
    </row>
    <row r="241" spans="1:62" s="74" customFormat="1" ht="15" customHeight="1" x14ac:dyDescent="0.25">
      <c r="A241" s="75" t="s">
        <v>147</v>
      </c>
      <c r="B241" s="75" t="s">
        <v>147</v>
      </c>
      <c r="C241" s="76" t="s">
        <v>148</v>
      </c>
      <c r="D241" s="77"/>
      <c r="E241" s="77"/>
      <c r="F241" s="78">
        <f>SUM(F231:F239)</f>
        <v>20979860772458.84</v>
      </c>
      <c r="G241" s="78">
        <f t="shared" ref="G241:AZ241" si="97">SUM(G231:G239)</f>
        <v>7093765333738.4199</v>
      </c>
      <c r="H241" s="78">
        <f t="shared" si="97"/>
        <v>4764281618613.7002</v>
      </c>
      <c r="I241" s="78">
        <f t="shared" si="97"/>
        <v>427001599439.67999</v>
      </c>
      <c r="J241" s="78">
        <f t="shared" si="97"/>
        <v>84932865339</v>
      </c>
      <c r="K241" s="78">
        <f t="shared" si="97"/>
        <v>1817549250346.04</v>
      </c>
      <c r="L241" s="78">
        <f t="shared" si="97"/>
        <v>10493816074260</v>
      </c>
      <c r="M241" s="78">
        <f t="shared" si="97"/>
        <v>934304175000</v>
      </c>
      <c r="N241" s="78">
        <f t="shared" si="97"/>
        <v>7423025708000</v>
      </c>
      <c r="O241" s="78">
        <f t="shared" si="97"/>
        <v>2136486191260</v>
      </c>
      <c r="P241" s="78">
        <f t="shared" si="97"/>
        <v>3392279364460.4199</v>
      </c>
      <c r="Q241" s="78">
        <f t="shared" si="97"/>
        <v>24500000000</v>
      </c>
      <c r="R241" s="78">
        <f t="shared" si="97"/>
        <v>0</v>
      </c>
      <c r="S241" s="78">
        <f t="shared" si="97"/>
        <v>2271762788370.4199</v>
      </c>
      <c r="T241" s="78">
        <f t="shared" si="97"/>
        <v>901483387090</v>
      </c>
      <c r="U241" s="78">
        <f t="shared" si="97"/>
        <v>194533189000</v>
      </c>
      <c r="V241" s="78">
        <f t="shared" si="97"/>
        <v>23761877212700.32</v>
      </c>
      <c r="W241" s="78">
        <f t="shared" si="97"/>
        <v>9909238190054.5801</v>
      </c>
      <c r="X241" s="78">
        <f t="shared" si="97"/>
        <v>9103913548975.959</v>
      </c>
      <c r="Y241" s="78">
        <f t="shared" si="97"/>
        <v>6263052331</v>
      </c>
      <c r="Z241" s="78">
        <f t="shared" si="97"/>
        <v>130486000000</v>
      </c>
      <c r="AA241" s="78">
        <f t="shared" si="97"/>
        <v>438748615650</v>
      </c>
      <c r="AB241" s="78">
        <f t="shared" si="97"/>
        <v>83522010658</v>
      </c>
      <c r="AC241" s="78">
        <f t="shared" si="97"/>
        <v>1352047725.0799999</v>
      </c>
      <c r="AD241" s="78">
        <f t="shared" si="97"/>
        <v>63091545222.019997</v>
      </c>
      <c r="AE241" s="78">
        <f t="shared" si="97"/>
        <v>81861369492.520004</v>
      </c>
      <c r="AF241" s="78">
        <f t="shared" si="97"/>
        <v>13852639022645.74</v>
      </c>
      <c r="AG241" s="78">
        <f t="shared" si="97"/>
        <v>1514260716881</v>
      </c>
      <c r="AH241" s="78">
        <f t="shared" si="97"/>
        <v>5666995614041.8398</v>
      </c>
      <c r="AI241" s="78">
        <f t="shared" si="97"/>
        <v>6671382691722.9004</v>
      </c>
      <c r="AJ241" s="78">
        <f t="shared" si="97"/>
        <v>2896590433508.23</v>
      </c>
      <c r="AK241" s="78">
        <f t="shared" si="97"/>
        <v>2728780336508.23</v>
      </c>
      <c r="AL241" s="78">
        <f t="shared" si="97"/>
        <v>16874049000</v>
      </c>
      <c r="AM241" s="78">
        <f t="shared" si="97"/>
        <v>0</v>
      </c>
      <c r="AN241" s="78">
        <f t="shared" si="97"/>
        <v>150000000000</v>
      </c>
      <c r="AO241" s="78">
        <f t="shared" si="97"/>
        <v>0</v>
      </c>
      <c r="AP241" s="78">
        <f t="shared" si="97"/>
        <v>936048000</v>
      </c>
      <c r="AQ241" s="78">
        <f t="shared" si="97"/>
        <v>114573993266.75</v>
      </c>
      <c r="AR241" s="78">
        <f t="shared" si="97"/>
        <v>10000000000</v>
      </c>
      <c r="AS241" s="78">
        <f t="shared" si="97"/>
        <v>99883380640</v>
      </c>
      <c r="AT241" s="78">
        <f t="shared" si="97"/>
        <v>3754564626.75</v>
      </c>
      <c r="AU241" s="78">
        <f t="shared" si="97"/>
        <v>936048000</v>
      </c>
      <c r="AV241" s="78">
        <f t="shared" si="97"/>
        <v>-2782016440241.4805</v>
      </c>
      <c r="AW241" s="78">
        <f t="shared" si="97"/>
        <v>2782016440241.48</v>
      </c>
      <c r="AX241" s="79">
        <f t="shared" si="97"/>
        <v>-2.44140625E-4</v>
      </c>
      <c r="AY241" s="80">
        <f t="shared" si="97"/>
        <v>8</v>
      </c>
      <c r="AZ241" s="81">
        <f t="shared" si="97"/>
        <v>1</v>
      </c>
      <c r="BA241" s="64"/>
      <c r="BB241" s="64"/>
      <c r="BC241" s="64"/>
      <c r="BD241" s="64"/>
      <c r="BE241" s="64"/>
      <c r="BF241" s="64"/>
      <c r="BJ241" s="64"/>
    </row>
    <row r="242" spans="1:62" s="74" customFormat="1" ht="15" customHeight="1" x14ac:dyDescent="0.25">
      <c r="A242" s="75" t="s">
        <v>149</v>
      </c>
      <c r="B242" s="75" t="s">
        <v>149</v>
      </c>
      <c r="C242" s="76" t="s">
        <v>382</v>
      </c>
      <c r="D242" s="77"/>
      <c r="E242" s="77"/>
      <c r="F242" s="78">
        <f t="shared" ref="F242:AZ242" si="98">F240+F241</f>
        <v>76594691193092.875</v>
      </c>
      <c r="G242" s="78">
        <f t="shared" si="98"/>
        <v>17216038759748.68</v>
      </c>
      <c r="H242" s="78">
        <f t="shared" si="98"/>
        <v>10097040622877.629</v>
      </c>
      <c r="I242" s="78">
        <f t="shared" si="98"/>
        <v>1252009888796.3501</v>
      </c>
      <c r="J242" s="78">
        <f t="shared" si="98"/>
        <v>336560774944.84998</v>
      </c>
      <c r="K242" s="78">
        <f t="shared" si="98"/>
        <v>5530427473129.8496</v>
      </c>
      <c r="L242" s="78">
        <f t="shared" si="98"/>
        <v>42481243474859</v>
      </c>
      <c r="M242" s="78">
        <f t="shared" si="98"/>
        <v>3725325162279</v>
      </c>
      <c r="N242" s="78">
        <f t="shared" si="98"/>
        <v>31820000034000</v>
      </c>
      <c r="O242" s="78">
        <f t="shared" si="98"/>
        <v>6935918278580</v>
      </c>
      <c r="P242" s="78">
        <f t="shared" si="98"/>
        <v>16897408958485.199</v>
      </c>
      <c r="Q242" s="78">
        <f t="shared" si="98"/>
        <v>42755204500</v>
      </c>
      <c r="R242" s="78">
        <f t="shared" si="98"/>
        <v>0</v>
      </c>
      <c r="S242" s="78">
        <f t="shared" si="98"/>
        <v>6211436908015.1201</v>
      </c>
      <c r="T242" s="78">
        <f t="shared" si="98"/>
        <v>6775024992088</v>
      </c>
      <c r="U242" s="78">
        <f t="shared" si="98"/>
        <v>3868191853882.0801</v>
      </c>
      <c r="V242" s="78">
        <f t="shared" si="98"/>
        <v>83948402139516.125</v>
      </c>
      <c r="W242" s="78">
        <f t="shared" si="98"/>
        <v>45345064634428.828</v>
      </c>
      <c r="X242" s="78">
        <f t="shared" si="98"/>
        <v>36200687554083.969</v>
      </c>
      <c r="Y242" s="78">
        <f t="shared" si="98"/>
        <v>6263052331</v>
      </c>
      <c r="Z242" s="78">
        <f t="shared" si="98"/>
        <v>158389032000</v>
      </c>
      <c r="AA242" s="78">
        <f t="shared" si="98"/>
        <v>1073886384450</v>
      </c>
      <c r="AB242" s="78">
        <f t="shared" si="98"/>
        <v>347780395658</v>
      </c>
      <c r="AC242" s="78">
        <f t="shared" si="98"/>
        <v>701134117771.21997</v>
      </c>
      <c r="AD242" s="78">
        <f t="shared" si="98"/>
        <v>6671688315927.0195</v>
      </c>
      <c r="AE242" s="78">
        <f t="shared" si="98"/>
        <v>185235782207.62</v>
      </c>
      <c r="AF242" s="78">
        <f t="shared" si="98"/>
        <v>38603337505087.312</v>
      </c>
      <c r="AG242" s="78">
        <f t="shared" si="98"/>
        <v>3735045625775</v>
      </c>
      <c r="AH242" s="78">
        <f t="shared" si="98"/>
        <v>17249841919307.881</v>
      </c>
      <c r="AI242" s="78">
        <f t="shared" si="98"/>
        <v>17618449960004.43</v>
      </c>
      <c r="AJ242" s="78">
        <f t="shared" si="98"/>
        <v>7873067912287.0098</v>
      </c>
      <c r="AK242" s="78">
        <f t="shared" si="98"/>
        <v>7644722996287.0098</v>
      </c>
      <c r="AL242" s="78">
        <f t="shared" si="98"/>
        <v>76874049000</v>
      </c>
      <c r="AM242" s="78">
        <f t="shared" si="98"/>
        <v>0</v>
      </c>
      <c r="AN242" s="78">
        <f t="shared" si="98"/>
        <v>150000000000</v>
      </c>
      <c r="AO242" s="78">
        <f t="shared" si="98"/>
        <v>0</v>
      </c>
      <c r="AP242" s="78">
        <f t="shared" si="98"/>
        <v>1470867000</v>
      </c>
      <c r="AQ242" s="78">
        <f t="shared" si="98"/>
        <v>519356965863.75</v>
      </c>
      <c r="AR242" s="78">
        <f t="shared" si="98"/>
        <v>94000000000</v>
      </c>
      <c r="AS242" s="78">
        <f t="shared" si="98"/>
        <v>398435085925</v>
      </c>
      <c r="AT242" s="78">
        <f t="shared" si="98"/>
        <v>25985831938.75</v>
      </c>
      <c r="AU242" s="78">
        <f t="shared" si="98"/>
        <v>936048000</v>
      </c>
      <c r="AV242" s="78">
        <f t="shared" si="98"/>
        <v>-7353710946423.2598</v>
      </c>
      <c r="AW242" s="78">
        <f t="shared" si="98"/>
        <v>7353710946423.2598</v>
      </c>
      <c r="AX242" s="79">
        <f t="shared" si="98"/>
        <v>2.899169921875E-4</v>
      </c>
      <c r="AY242" s="80">
        <f t="shared" si="98"/>
        <v>23</v>
      </c>
      <c r="AZ242" s="81">
        <f t="shared" si="98"/>
        <v>4</v>
      </c>
      <c r="BA242" s="64"/>
      <c r="BB242" s="64"/>
      <c r="BC242" s="64"/>
      <c r="BD242" s="64"/>
      <c r="BE242" s="64"/>
      <c r="BF242" s="64"/>
      <c r="BJ242" s="64"/>
    </row>
    <row r="243" spans="1:62" s="74" customFormat="1" ht="15" customHeight="1" x14ac:dyDescent="0.25">
      <c r="A243" s="75" t="s">
        <v>151</v>
      </c>
      <c r="B243" s="75" t="s">
        <v>151</v>
      </c>
      <c r="C243" s="76" t="s">
        <v>383</v>
      </c>
      <c r="D243" s="77"/>
      <c r="E243" s="77"/>
      <c r="F243" s="78">
        <f t="shared" ref="F243:AZ243" si="99">F242+F212</f>
        <v>103401548474055.87</v>
      </c>
      <c r="G243" s="78">
        <f t="shared" si="99"/>
        <v>33396244291616.68</v>
      </c>
      <c r="H243" s="78">
        <f t="shared" si="99"/>
        <v>25027548377820.629</v>
      </c>
      <c r="I243" s="78">
        <f t="shared" si="99"/>
        <v>1318279697016.3501</v>
      </c>
      <c r="J243" s="78">
        <f t="shared" si="99"/>
        <v>646626334404.84998</v>
      </c>
      <c r="K243" s="78">
        <f t="shared" si="99"/>
        <v>6403789882374.8496</v>
      </c>
      <c r="L243" s="78">
        <f t="shared" si="99"/>
        <v>53076161695589</v>
      </c>
      <c r="M243" s="78">
        <f t="shared" si="99"/>
        <v>5325793312009</v>
      </c>
      <c r="N243" s="78">
        <f t="shared" si="99"/>
        <v>33067045785000</v>
      </c>
      <c r="O243" s="78">
        <f t="shared" si="99"/>
        <v>14683322598580</v>
      </c>
      <c r="P243" s="78">
        <f t="shared" si="99"/>
        <v>16929142486850.199</v>
      </c>
      <c r="Q243" s="78">
        <f t="shared" si="99"/>
        <v>69488732865</v>
      </c>
      <c r="R243" s="78">
        <f t="shared" si="99"/>
        <v>0</v>
      </c>
      <c r="S243" s="78">
        <f t="shared" si="99"/>
        <v>6211436908015.1201</v>
      </c>
      <c r="T243" s="78">
        <f t="shared" si="99"/>
        <v>6780024992088</v>
      </c>
      <c r="U243" s="78">
        <f t="shared" si="99"/>
        <v>3868191853882.0801</v>
      </c>
      <c r="V243" s="78">
        <f t="shared" si="99"/>
        <v>112551684420479.12</v>
      </c>
      <c r="W243" s="78">
        <f t="shared" si="99"/>
        <v>67100574141526.828</v>
      </c>
      <c r="X243" s="78">
        <f t="shared" si="99"/>
        <v>38305200698721.969</v>
      </c>
      <c r="Y243" s="78">
        <f t="shared" si="99"/>
        <v>6263052331</v>
      </c>
      <c r="Z243" s="78">
        <f t="shared" si="99"/>
        <v>173389032000</v>
      </c>
      <c r="AA243" s="78">
        <f t="shared" si="99"/>
        <v>10732552916863</v>
      </c>
      <c r="AB243" s="78">
        <f t="shared" si="99"/>
        <v>367236395658</v>
      </c>
      <c r="AC243" s="78">
        <f t="shared" si="99"/>
        <v>7085696946231.2197</v>
      </c>
      <c r="AD243" s="78">
        <f t="shared" si="99"/>
        <v>10194999317514.02</v>
      </c>
      <c r="AE243" s="78">
        <f t="shared" si="99"/>
        <v>235235782207.62</v>
      </c>
      <c r="AF243" s="78">
        <f t="shared" si="99"/>
        <v>45451110278952.32</v>
      </c>
      <c r="AG243" s="78">
        <f t="shared" si="99"/>
        <v>4006949703205</v>
      </c>
      <c r="AH243" s="78">
        <f t="shared" si="99"/>
        <v>20279768344304.891</v>
      </c>
      <c r="AI243" s="78">
        <f t="shared" si="99"/>
        <v>21164392231442.43</v>
      </c>
      <c r="AJ243" s="78">
        <f t="shared" si="99"/>
        <v>10473067912287.01</v>
      </c>
      <c r="AK243" s="78">
        <f t="shared" si="99"/>
        <v>10244722996287.01</v>
      </c>
      <c r="AL243" s="78">
        <f t="shared" si="99"/>
        <v>76874049000</v>
      </c>
      <c r="AM243" s="78">
        <f t="shared" si="99"/>
        <v>0</v>
      </c>
      <c r="AN243" s="78">
        <f t="shared" si="99"/>
        <v>150000000000</v>
      </c>
      <c r="AO243" s="78">
        <f t="shared" si="99"/>
        <v>0</v>
      </c>
      <c r="AP243" s="78">
        <f t="shared" si="99"/>
        <v>1470867000</v>
      </c>
      <c r="AQ243" s="78">
        <f t="shared" si="99"/>
        <v>1322931965863.75</v>
      </c>
      <c r="AR243" s="78">
        <f t="shared" si="99"/>
        <v>94000000000</v>
      </c>
      <c r="AS243" s="78">
        <f t="shared" si="99"/>
        <v>1177010085925</v>
      </c>
      <c r="AT243" s="78">
        <f t="shared" si="99"/>
        <v>25985831938.75</v>
      </c>
      <c r="AU243" s="78">
        <f t="shared" si="99"/>
        <v>25936048000</v>
      </c>
      <c r="AV243" s="78">
        <f t="shared" si="99"/>
        <v>-9150135946423.2676</v>
      </c>
      <c r="AW243" s="78">
        <f t="shared" si="99"/>
        <v>9150135946423.2598</v>
      </c>
      <c r="AX243" s="79">
        <f t="shared" si="99"/>
        <v>-7.5225830078125E-3</v>
      </c>
      <c r="AY243" s="80">
        <f t="shared" si="99"/>
        <v>24</v>
      </c>
      <c r="AZ243" s="81">
        <f t="shared" si="99"/>
        <v>4</v>
      </c>
      <c r="BA243" s="64"/>
      <c r="BB243" s="64"/>
      <c r="BC243" s="64"/>
      <c r="BD243" s="64"/>
      <c r="BE243" s="64"/>
      <c r="BF243" s="64"/>
      <c r="BJ243" s="64"/>
    </row>
    <row r="244" spans="1:62" ht="15" customHeight="1" x14ac:dyDescent="0.25">
      <c r="A244" s="42" t="s">
        <v>384</v>
      </c>
      <c r="B244" s="42" t="s">
        <v>384</v>
      </c>
      <c r="C244" s="43" t="s">
        <v>385</v>
      </c>
      <c r="D244" s="44" t="s">
        <v>113</v>
      </c>
      <c r="E244" s="86">
        <v>42366</v>
      </c>
      <c r="F244" s="82">
        <f t="shared" ref="F244:F319" si="100">G244+L244+P244</f>
        <v>8005287474000</v>
      </c>
      <c r="G244" s="47">
        <f t="shared" ref="G244:G319" si="101">H244+I244+J244+K244</f>
        <v>5242329551000</v>
      </c>
      <c r="H244" s="47">
        <v>4985941800000</v>
      </c>
      <c r="I244" s="47">
        <v>52628750000</v>
      </c>
      <c r="J244" s="47">
        <v>42425000000</v>
      </c>
      <c r="K244" s="47">
        <v>161334001000</v>
      </c>
      <c r="L244" s="47">
        <f t="shared" ref="L244:L319" si="102">M244+N244+O244</f>
        <v>2757557923000</v>
      </c>
      <c r="M244" s="47">
        <v>526279279000</v>
      </c>
      <c r="N244" s="47">
        <v>693446854000</v>
      </c>
      <c r="O244" s="47">
        <v>1537831790000</v>
      </c>
      <c r="P244" s="47">
        <f t="shared" ref="P244:P319" si="103">Q244+R244+S244+T244+U244</f>
        <v>5400000000</v>
      </c>
      <c r="Q244" s="47">
        <v>5400000000</v>
      </c>
      <c r="R244" s="47">
        <v>0</v>
      </c>
      <c r="S244" s="47">
        <v>0</v>
      </c>
      <c r="T244" s="47">
        <v>0</v>
      </c>
      <c r="U244" s="47">
        <v>0</v>
      </c>
      <c r="V244" s="47">
        <f t="shared" ref="V244:V319" si="104">W244+AF244</f>
        <v>8811040809100</v>
      </c>
      <c r="W244" s="47">
        <f t="shared" ref="W244:W319" si="105">X244+Y244+Z244+AA244+AB244+AC244+AD244+AE244</f>
        <v>5201735268500</v>
      </c>
      <c r="X244" s="47">
        <v>651528843582</v>
      </c>
      <c r="Y244" s="47">
        <v>0</v>
      </c>
      <c r="Z244" s="47">
        <v>0</v>
      </c>
      <c r="AA244" s="47">
        <v>1847838600000</v>
      </c>
      <c r="AB244" s="47">
        <v>152040000000</v>
      </c>
      <c r="AC244" s="47">
        <v>1978572522200</v>
      </c>
      <c r="AD244" s="47">
        <v>536755302718</v>
      </c>
      <c r="AE244" s="47">
        <v>35000000000</v>
      </c>
      <c r="AF244" s="47">
        <f t="shared" ref="AF244:AF319" si="106">AG244+AH244+AI244</f>
        <v>3609305540600</v>
      </c>
      <c r="AG244" s="47">
        <v>159567244150</v>
      </c>
      <c r="AH244" s="47">
        <v>1719213706940</v>
      </c>
      <c r="AI244" s="47">
        <v>1730524589510</v>
      </c>
      <c r="AJ244" s="47">
        <f t="shared" ref="AJ244:AJ319" si="107">AK244+AL244+AM244+AN244+AO244+AP244</f>
        <v>878289335100</v>
      </c>
      <c r="AK244" s="47">
        <v>878289335100</v>
      </c>
      <c r="AL244" s="47">
        <v>0</v>
      </c>
      <c r="AM244" s="47">
        <v>0</v>
      </c>
      <c r="AN244" s="47">
        <v>0</v>
      </c>
      <c r="AO244" s="47">
        <v>0</v>
      </c>
      <c r="AP244" s="47">
        <v>0</v>
      </c>
      <c r="AQ244" s="47">
        <f t="shared" ref="AQ244:AQ319" si="108">AR244+AS244+AT244+AU244</f>
        <v>72500000000</v>
      </c>
      <c r="AR244" s="47">
        <v>0</v>
      </c>
      <c r="AS244" s="47">
        <v>57500000000</v>
      </c>
      <c r="AT244" s="47">
        <v>0</v>
      </c>
      <c r="AU244" s="47">
        <v>15000000000</v>
      </c>
      <c r="AV244" s="48">
        <f t="shared" ref="AV244:AV319" si="109">F244-V244</f>
        <v>-805753335100</v>
      </c>
      <c r="AW244" s="48">
        <f t="shared" si="94"/>
        <v>805789335100</v>
      </c>
      <c r="AX244" s="49">
        <f t="shared" si="88"/>
        <v>36000000</v>
      </c>
      <c r="AY244" s="50">
        <v>1</v>
      </c>
      <c r="AZ244" s="51"/>
      <c r="BA244" s="6" t="s">
        <v>95</v>
      </c>
      <c r="BB244" s="6">
        <v>1</v>
      </c>
      <c r="BC244" s="6"/>
      <c r="BD244" s="6"/>
      <c r="BG244" s="5" t="s">
        <v>96</v>
      </c>
      <c r="BH244" s="5" t="s">
        <v>155</v>
      </c>
      <c r="BI244" s="5" t="s">
        <v>386</v>
      </c>
      <c r="BJ244" s="6">
        <v>1</v>
      </c>
    </row>
    <row r="245" spans="1:62" ht="15" customHeight="1" x14ac:dyDescent="0.25">
      <c r="A245" s="67">
        <f>A239+1</f>
        <v>182</v>
      </c>
      <c r="B245" s="67">
        <v>1</v>
      </c>
      <c r="C245" s="54" t="s">
        <v>387</v>
      </c>
      <c r="D245" s="55" t="s">
        <v>99</v>
      </c>
      <c r="E245" s="56">
        <v>42360</v>
      </c>
      <c r="F245" s="57">
        <f t="shared" si="100"/>
        <v>2432689731115</v>
      </c>
      <c r="G245" s="58">
        <f t="shared" si="101"/>
        <v>264865750179</v>
      </c>
      <c r="H245" s="58">
        <v>47477100000</v>
      </c>
      <c r="I245" s="58">
        <v>13023319540</v>
      </c>
      <c r="J245" s="58">
        <v>1763830639</v>
      </c>
      <c r="K245" s="58">
        <v>202601500000</v>
      </c>
      <c r="L245" s="58">
        <f t="shared" si="102"/>
        <v>1380714486320</v>
      </c>
      <c r="M245" s="58">
        <v>58749230000</v>
      </c>
      <c r="N245" s="58">
        <v>1100336786000</v>
      </c>
      <c r="O245" s="58">
        <v>221628470320</v>
      </c>
      <c r="P245" s="58">
        <f t="shared" si="103"/>
        <v>787109494616</v>
      </c>
      <c r="Q245" s="58">
        <v>0</v>
      </c>
      <c r="R245" s="58">
        <v>0</v>
      </c>
      <c r="S245" s="58">
        <v>71008726616</v>
      </c>
      <c r="T245" s="58">
        <v>500735763000</v>
      </c>
      <c r="U245" s="58">
        <v>215365005000</v>
      </c>
      <c r="V245" s="58">
        <f t="shared" si="104"/>
        <v>2449589146735</v>
      </c>
      <c r="W245" s="58">
        <f t="shared" si="105"/>
        <v>1584047641840</v>
      </c>
      <c r="X245" s="58">
        <v>1199170164000</v>
      </c>
      <c r="Y245" s="58">
        <v>0</v>
      </c>
      <c r="Z245" s="58">
        <v>0</v>
      </c>
      <c r="AA245" s="58">
        <v>34366747000</v>
      </c>
      <c r="AB245" s="58">
        <v>7800000000</v>
      </c>
      <c r="AC245" s="58">
        <v>6051000000</v>
      </c>
      <c r="AD245" s="58">
        <v>332554567984</v>
      </c>
      <c r="AE245" s="58">
        <v>4105162856</v>
      </c>
      <c r="AF245" s="58">
        <f t="shared" si="106"/>
        <v>865541504895</v>
      </c>
      <c r="AG245" s="58">
        <v>31804009500</v>
      </c>
      <c r="AH245" s="58">
        <v>457913024865</v>
      </c>
      <c r="AI245" s="58">
        <v>375824470530</v>
      </c>
      <c r="AJ245" s="58">
        <f t="shared" si="107"/>
        <v>60194704480</v>
      </c>
      <c r="AK245" s="58">
        <v>60194704480</v>
      </c>
      <c r="AL245" s="58">
        <v>0</v>
      </c>
      <c r="AM245" s="58">
        <v>0</v>
      </c>
      <c r="AN245" s="58">
        <v>0</v>
      </c>
      <c r="AO245" s="58">
        <v>0</v>
      </c>
      <c r="AP245" s="58">
        <v>0</v>
      </c>
      <c r="AQ245" s="58">
        <f t="shared" si="108"/>
        <v>14150000000</v>
      </c>
      <c r="AR245" s="58">
        <v>0</v>
      </c>
      <c r="AS245" s="58">
        <v>14150000000</v>
      </c>
      <c r="AT245" s="58">
        <v>0</v>
      </c>
      <c r="AU245" s="58">
        <v>0</v>
      </c>
      <c r="AV245" s="59">
        <f t="shared" si="109"/>
        <v>-16899415620</v>
      </c>
      <c r="AW245" s="59">
        <f t="shared" si="94"/>
        <v>46044704480</v>
      </c>
      <c r="AX245" s="60">
        <f t="shared" si="88"/>
        <v>29145288860</v>
      </c>
      <c r="AY245" s="61">
        <v>1</v>
      </c>
      <c r="AZ245" s="62"/>
      <c r="BA245" s="52">
        <v>1</v>
      </c>
      <c r="BB245" s="6"/>
      <c r="BC245" s="6"/>
      <c r="BD245" s="6"/>
      <c r="BE245" s="64">
        <v>1</v>
      </c>
      <c r="BG245" s="5" t="s">
        <v>96</v>
      </c>
      <c r="BH245" s="5" t="s">
        <v>186</v>
      </c>
      <c r="BJ245" s="6">
        <v>1</v>
      </c>
    </row>
    <row r="246" spans="1:62" ht="15" customHeight="1" x14ac:dyDescent="0.25">
      <c r="A246" s="53">
        <f t="shared" ref="A246:B252" si="110">A245+1</f>
        <v>183</v>
      </c>
      <c r="B246" s="53">
        <f t="shared" si="110"/>
        <v>2</v>
      </c>
      <c r="C246" s="54" t="s">
        <v>388</v>
      </c>
      <c r="D246" s="55" t="s">
        <v>99</v>
      </c>
      <c r="E246" s="56">
        <v>42367</v>
      </c>
      <c r="F246" s="57">
        <f t="shared" si="100"/>
        <v>2352809015733.3799</v>
      </c>
      <c r="G246" s="58">
        <f t="shared" si="101"/>
        <v>160717994430.38</v>
      </c>
      <c r="H246" s="58">
        <v>28735834910</v>
      </c>
      <c r="I246" s="58">
        <v>68666802790</v>
      </c>
      <c r="J246" s="58">
        <v>8575207079</v>
      </c>
      <c r="K246" s="58">
        <v>54740149651.379997</v>
      </c>
      <c r="L246" s="58">
        <f t="shared" si="102"/>
        <v>1480287053880</v>
      </c>
      <c r="M246" s="58">
        <v>65873379000</v>
      </c>
      <c r="N246" s="58">
        <v>1184990939000</v>
      </c>
      <c r="O246" s="58">
        <v>229422735880</v>
      </c>
      <c r="P246" s="58">
        <f t="shared" si="103"/>
        <v>711803967423</v>
      </c>
      <c r="Q246" s="58">
        <v>0</v>
      </c>
      <c r="R246" s="58">
        <v>0</v>
      </c>
      <c r="S246" s="58">
        <v>92418510423</v>
      </c>
      <c r="T246" s="58">
        <v>413828985000</v>
      </c>
      <c r="U246" s="58">
        <v>205556472000</v>
      </c>
      <c r="V246" s="58">
        <f t="shared" si="104"/>
        <v>2622362768507.9297</v>
      </c>
      <c r="W246" s="58">
        <f t="shared" si="105"/>
        <v>1642549329278.73</v>
      </c>
      <c r="X246" s="58">
        <v>1277429666622.73</v>
      </c>
      <c r="Y246" s="58">
        <v>0</v>
      </c>
      <c r="Z246" s="58">
        <v>0</v>
      </c>
      <c r="AA246" s="58">
        <v>13689150000</v>
      </c>
      <c r="AB246" s="58">
        <v>5047000000</v>
      </c>
      <c r="AC246" s="58">
        <v>9740263770</v>
      </c>
      <c r="AD246" s="58">
        <v>331643248886</v>
      </c>
      <c r="AE246" s="58">
        <v>5000000000</v>
      </c>
      <c r="AF246" s="58">
        <f t="shared" si="106"/>
        <v>979813439229.19995</v>
      </c>
      <c r="AG246" s="58">
        <v>75997829740</v>
      </c>
      <c r="AH246" s="58">
        <v>394000911273.20001</v>
      </c>
      <c r="AI246" s="58">
        <v>509814698216</v>
      </c>
      <c r="AJ246" s="58">
        <f t="shared" si="107"/>
        <v>269553752774.54999</v>
      </c>
      <c r="AK246" s="58">
        <v>269553752774.54999</v>
      </c>
      <c r="AL246" s="58">
        <v>0</v>
      </c>
      <c r="AM246" s="58">
        <v>0</v>
      </c>
      <c r="AN246" s="58">
        <v>0</v>
      </c>
      <c r="AO246" s="58">
        <v>0</v>
      </c>
      <c r="AP246" s="58">
        <v>0</v>
      </c>
      <c r="AQ246" s="58">
        <f t="shared" si="108"/>
        <v>0</v>
      </c>
      <c r="AR246" s="58">
        <v>0</v>
      </c>
      <c r="AS246" s="58">
        <v>0</v>
      </c>
      <c r="AT246" s="58">
        <v>0</v>
      </c>
      <c r="AU246" s="58">
        <v>0</v>
      </c>
      <c r="AV246" s="59">
        <f t="shared" si="109"/>
        <v>-269553752774.5498</v>
      </c>
      <c r="AW246" s="59">
        <f t="shared" si="94"/>
        <v>269553752774.54999</v>
      </c>
      <c r="AX246" s="60">
        <f t="shared" si="88"/>
        <v>0</v>
      </c>
      <c r="AY246" s="61">
        <v>1</v>
      </c>
      <c r="AZ246" s="62"/>
      <c r="BA246" s="52">
        <v>1</v>
      </c>
      <c r="BB246" s="6"/>
      <c r="BC246" s="6"/>
      <c r="BD246" s="6"/>
      <c r="BE246" s="52">
        <v>1</v>
      </c>
      <c r="BG246" s="5" t="s">
        <v>96</v>
      </c>
      <c r="BH246" s="5" t="s">
        <v>130</v>
      </c>
      <c r="BJ246" s="6">
        <v>1</v>
      </c>
    </row>
    <row r="247" spans="1:62" ht="15" customHeight="1" x14ac:dyDescent="0.25">
      <c r="A247" s="53">
        <f t="shared" si="110"/>
        <v>184</v>
      </c>
      <c r="B247" s="53">
        <f t="shared" si="110"/>
        <v>3</v>
      </c>
      <c r="C247" s="54" t="s">
        <v>389</v>
      </c>
      <c r="D247" s="55" t="s">
        <v>99</v>
      </c>
      <c r="E247" s="56">
        <v>42368</v>
      </c>
      <c r="F247" s="57">
        <f t="shared" si="100"/>
        <v>2550573875250</v>
      </c>
      <c r="G247" s="58">
        <f t="shared" si="101"/>
        <v>558067021750</v>
      </c>
      <c r="H247" s="58">
        <v>281430000000</v>
      </c>
      <c r="I247" s="58">
        <v>34238211000</v>
      </c>
      <c r="J247" s="58">
        <v>16196627000</v>
      </c>
      <c r="K247" s="58">
        <v>226202183750</v>
      </c>
      <c r="L247" s="58">
        <f t="shared" si="102"/>
        <v>1320955043000</v>
      </c>
      <c r="M247" s="58">
        <v>72720880000</v>
      </c>
      <c r="N247" s="58">
        <v>1090140139000</v>
      </c>
      <c r="O247" s="58">
        <v>158094024000</v>
      </c>
      <c r="P247" s="58">
        <f t="shared" si="103"/>
        <v>671551810500</v>
      </c>
      <c r="Q247" s="58">
        <v>0</v>
      </c>
      <c r="R247" s="58">
        <v>0</v>
      </c>
      <c r="S247" s="58">
        <v>132387316000</v>
      </c>
      <c r="T247" s="58">
        <v>245825688000</v>
      </c>
      <c r="U247" s="58">
        <v>293338806500</v>
      </c>
      <c r="V247" s="58">
        <f t="shared" si="104"/>
        <v>2891909426687</v>
      </c>
      <c r="W247" s="58">
        <f t="shared" si="105"/>
        <v>1517958398000</v>
      </c>
      <c r="X247" s="58">
        <v>1124537377000</v>
      </c>
      <c r="Y247" s="58">
        <v>0</v>
      </c>
      <c r="Z247" s="58">
        <v>0</v>
      </c>
      <c r="AA247" s="58">
        <v>36187640000</v>
      </c>
      <c r="AB247" s="58">
        <v>3960000000</v>
      </c>
      <c r="AC247" s="58">
        <v>31566900000</v>
      </c>
      <c r="AD247" s="58">
        <v>318706481000</v>
      </c>
      <c r="AE247" s="58">
        <v>3000000000</v>
      </c>
      <c r="AF247" s="58">
        <f t="shared" si="106"/>
        <v>1373951028687</v>
      </c>
      <c r="AG247" s="58">
        <v>81939418600</v>
      </c>
      <c r="AH247" s="58">
        <v>667520350533</v>
      </c>
      <c r="AI247" s="58">
        <v>624491259554</v>
      </c>
      <c r="AJ247" s="58">
        <f t="shared" si="107"/>
        <v>347735551437</v>
      </c>
      <c r="AK247" s="58">
        <v>347735551437</v>
      </c>
      <c r="AL247" s="58">
        <v>0</v>
      </c>
      <c r="AM247" s="58">
        <v>0</v>
      </c>
      <c r="AN247" s="58">
        <v>0</v>
      </c>
      <c r="AO247" s="58">
        <v>0</v>
      </c>
      <c r="AP247" s="58">
        <v>0</v>
      </c>
      <c r="AQ247" s="58">
        <f t="shared" si="108"/>
        <v>6400000000</v>
      </c>
      <c r="AR247" s="58">
        <v>0</v>
      </c>
      <c r="AS247" s="58">
        <v>6400000000</v>
      </c>
      <c r="AT247" s="58">
        <v>0</v>
      </c>
      <c r="AU247" s="58">
        <v>0</v>
      </c>
      <c r="AV247" s="59">
        <f t="shared" si="109"/>
        <v>-341335551437</v>
      </c>
      <c r="AW247" s="59">
        <f t="shared" si="94"/>
        <v>341335551437</v>
      </c>
      <c r="AX247" s="60">
        <f t="shared" si="88"/>
        <v>0</v>
      </c>
      <c r="AY247" s="61">
        <v>1</v>
      </c>
      <c r="AZ247" s="62"/>
      <c r="BA247" s="52">
        <v>1</v>
      </c>
      <c r="BB247" s="6"/>
      <c r="BC247" s="6"/>
      <c r="BD247" s="6"/>
      <c r="BG247" s="5" t="s">
        <v>96</v>
      </c>
      <c r="BH247" s="5" t="s">
        <v>106</v>
      </c>
      <c r="BJ247" s="6">
        <v>1</v>
      </c>
    </row>
    <row r="248" spans="1:62" ht="15" customHeight="1" x14ac:dyDescent="0.25">
      <c r="A248" s="53">
        <f t="shared" si="110"/>
        <v>185</v>
      </c>
      <c r="B248" s="53">
        <f t="shared" si="110"/>
        <v>4</v>
      </c>
      <c r="C248" s="54" t="s">
        <v>390</v>
      </c>
      <c r="D248" s="55" t="s">
        <v>121</v>
      </c>
      <c r="E248" s="56">
        <v>42361</v>
      </c>
      <c r="F248" s="57">
        <f t="shared" si="100"/>
        <v>4203473626923</v>
      </c>
      <c r="G248" s="58">
        <f t="shared" si="101"/>
        <v>1589453708756</v>
      </c>
      <c r="H248" s="58">
        <v>978386750000</v>
      </c>
      <c r="I248" s="58">
        <v>114667726700</v>
      </c>
      <c r="J248" s="58">
        <v>40610533662</v>
      </c>
      <c r="K248" s="58">
        <v>455788698394</v>
      </c>
      <c r="L248" s="58">
        <f t="shared" si="102"/>
        <v>1560206638540</v>
      </c>
      <c r="M248" s="58">
        <v>183308859000</v>
      </c>
      <c r="N248" s="58">
        <v>1196642873000</v>
      </c>
      <c r="O248" s="58">
        <v>180254906540</v>
      </c>
      <c r="P248" s="58">
        <f t="shared" si="103"/>
        <v>1053813279627</v>
      </c>
      <c r="Q248" s="58">
        <v>0</v>
      </c>
      <c r="R248" s="58">
        <v>0</v>
      </c>
      <c r="S248" s="58">
        <v>474531062627</v>
      </c>
      <c r="T248" s="58">
        <v>410522403000</v>
      </c>
      <c r="U248" s="58">
        <v>168759814000</v>
      </c>
      <c r="V248" s="58">
        <f t="shared" si="104"/>
        <v>4775957504714</v>
      </c>
      <c r="W248" s="58">
        <f t="shared" si="105"/>
        <v>1875407677195</v>
      </c>
      <c r="X248" s="58">
        <v>1510213288774</v>
      </c>
      <c r="Y248" s="58">
        <v>0</v>
      </c>
      <c r="Z248" s="58">
        <v>0</v>
      </c>
      <c r="AA248" s="58">
        <v>52030000000</v>
      </c>
      <c r="AB248" s="58">
        <v>32109000000</v>
      </c>
      <c r="AC248" s="58">
        <v>43722179068</v>
      </c>
      <c r="AD248" s="58">
        <v>225033209353</v>
      </c>
      <c r="AE248" s="58">
        <v>12300000000</v>
      </c>
      <c r="AF248" s="58">
        <f t="shared" si="106"/>
        <v>2900549827519</v>
      </c>
      <c r="AG248" s="58">
        <v>202749025749</v>
      </c>
      <c r="AH248" s="58">
        <v>1200397152109</v>
      </c>
      <c r="AI248" s="58">
        <v>1497403649661</v>
      </c>
      <c r="AJ248" s="58">
        <f t="shared" si="107"/>
        <v>582483877791</v>
      </c>
      <c r="AK248" s="58">
        <v>582483877791</v>
      </c>
      <c r="AL248" s="58">
        <v>0</v>
      </c>
      <c r="AM248" s="58">
        <v>0</v>
      </c>
      <c r="AN248" s="58">
        <v>0</v>
      </c>
      <c r="AO248" s="58">
        <v>0</v>
      </c>
      <c r="AP248" s="58">
        <v>0</v>
      </c>
      <c r="AQ248" s="58">
        <f t="shared" si="108"/>
        <v>10000000000</v>
      </c>
      <c r="AR248" s="58">
        <v>0</v>
      </c>
      <c r="AS248" s="58">
        <v>10000000000</v>
      </c>
      <c r="AT248" s="58">
        <v>0</v>
      </c>
      <c r="AU248" s="58">
        <v>0</v>
      </c>
      <c r="AV248" s="59">
        <f t="shared" si="109"/>
        <v>-572483877791</v>
      </c>
      <c r="AW248" s="59">
        <f t="shared" si="94"/>
        <v>572483877791</v>
      </c>
      <c r="AX248" s="60">
        <f t="shared" si="88"/>
        <v>0</v>
      </c>
      <c r="AY248" s="61">
        <v>1</v>
      </c>
      <c r="AZ248" s="62"/>
      <c r="BA248" s="52">
        <v>1</v>
      </c>
      <c r="BB248" s="6"/>
      <c r="BC248" s="6"/>
      <c r="BD248" s="6"/>
      <c r="BE248" s="52">
        <v>1</v>
      </c>
      <c r="BG248" s="5" t="s">
        <v>96</v>
      </c>
      <c r="BH248" s="5" t="s">
        <v>186</v>
      </c>
      <c r="BJ248" s="6">
        <v>1</v>
      </c>
    </row>
    <row r="249" spans="1:62" ht="15" customHeight="1" x14ac:dyDescent="0.25">
      <c r="A249" s="53">
        <f t="shared" si="110"/>
        <v>186</v>
      </c>
      <c r="B249" s="53">
        <f t="shared" si="110"/>
        <v>5</v>
      </c>
      <c r="C249" s="54" t="s">
        <v>391</v>
      </c>
      <c r="D249" s="55" t="s">
        <v>143</v>
      </c>
      <c r="E249" s="56">
        <v>42366</v>
      </c>
      <c r="F249" s="57">
        <f t="shared" si="100"/>
        <v>1629129902537</v>
      </c>
      <c r="G249" s="58">
        <f t="shared" si="101"/>
        <v>539063774817</v>
      </c>
      <c r="H249" s="58">
        <v>373940700000</v>
      </c>
      <c r="I249" s="58">
        <v>19263158450</v>
      </c>
      <c r="J249" s="58">
        <v>15954032510</v>
      </c>
      <c r="K249" s="58">
        <v>129905883857</v>
      </c>
      <c r="L249" s="58">
        <f t="shared" si="102"/>
        <v>914681924620</v>
      </c>
      <c r="M249" s="58">
        <v>99527753000</v>
      </c>
      <c r="N249" s="58">
        <v>605983274000</v>
      </c>
      <c r="O249" s="58">
        <v>209170897620</v>
      </c>
      <c r="P249" s="58">
        <f t="shared" si="103"/>
        <v>175384203100</v>
      </c>
      <c r="Q249" s="58">
        <v>0</v>
      </c>
      <c r="R249" s="58">
        <v>0</v>
      </c>
      <c r="S249" s="58">
        <v>144546731600</v>
      </c>
      <c r="T249" s="58">
        <v>5000000000</v>
      </c>
      <c r="U249" s="58">
        <v>25837471500</v>
      </c>
      <c r="V249" s="58">
        <f t="shared" si="104"/>
        <v>1783815075117</v>
      </c>
      <c r="W249" s="58">
        <f t="shared" si="105"/>
        <v>739916949093</v>
      </c>
      <c r="X249" s="58">
        <v>671802997377</v>
      </c>
      <c r="Y249" s="58">
        <v>0</v>
      </c>
      <c r="Z249" s="58">
        <v>0</v>
      </c>
      <c r="AA249" s="58">
        <v>43084352500</v>
      </c>
      <c r="AB249" s="58">
        <v>16816202000</v>
      </c>
      <c r="AC249" s="58">
        <v>0</v>
      </c>
      <c r="AD249" s="58">
        <v>913397216</v>
      </c>
      <c r="AE249" s="58">
        <v>7300000000</v>
      </c>
      <c r="AF249" s="58">
        <f t="shared" si="106"/>
        <v>1043898126024</v>
      </c>
      <c r="AG249" s="58">
        <v>102460991035</v>
      </c>
      <c r="AH249" s="58">
        <v>448657195141</v>
      </c>
      <c r="AI249" s="58">
        <v>492779939848</v>
      </c>
      <c r="AJ249" s="58">
        <f t="shared" si="107"/>
        <v>257196052180</v>
      </c>
      <c r="AK249" s="58">
        <v>257196052180</v>
      </c>
      <c r="AL249" s="58">
        <v>0</v>
      </c>
      <c r="AM249" s="58">
        <v>0</v>
      </c>
      <c r="AN249" s="58">
        <v>0</v>
      </c>
      <c r="AO249" s="58">
        <v>0</v>
      </c>
      <c r="AP249" s="58">
        <v>0</v>
      </c>
      <c r="AQ249" s="58">
        <f t="shared" si="108"/>
        <v>102510879600</v>
      </c>
      <c r="AR249" s="58">
        <v>0</v>
      </c>
      <c r="AS249" s="58">
        <v>102510879600</v>
      </c>
      <c r="AT249" s="58">
        <v>0</v>
      </c>
      <c r="AU249" s="58">
        <v>0</v>
      </c>
      <c r="AV249" s="59">
        <f t="shared" si="109"/>
        <v>-154685172580</v>
      </c>
      <c r="AW249" s="59">
        <f t="shared" si="94"/>
        <v>154685172580</v>
      </c>
      <c r="AX249" s="60">
        <f t="shared" si="88"/>
        <v>0</v>
      </c>
      <c r="AY249" s="61">
        <v>1</v>
      </c>
      <c r="AZ249" s="62"/>
      <c r="BA249" s="52">
        <v>1</v>
      </c>
      <c r="BB249" s="6"/>
      <c r="BC249" s="6"/>
      <c r="BD249" s="6"/>
      <c r="BG249" s="5" t="s">
        <v>96</v>
      </c>
      <c r="BH249" s="5" t="s">
        <v>102</v>
      </c>
      <c r="BJ249" s="6">
        <v>1</v>
      </c>
    </row>
    <row r="250" spans="1:62" ht="15" customHeight="1" x14ac:dyDescent="0.25">
      <c r="A250" s="53">
        <f t="shared" si="110"/>
        <v>187</v>
      </c>
      <c r="B250" s="53">
        <f t="shared" si="110"/>
        <v>6</v>
      </c>
      <c r="C250" s="54" t="s">
        <v>392</v>
      </c>
      <c r="D250" s="55" t="s">
        <v>121</v>
      </c>
      <c r="E250" s="56">
        <v>42361</v>
      </c>
      <c r="F250" s="57">
        <f t="shared" si="100"/>
        <v>1137065930768</v>
      </c>
      <c r="G250" s="58">
        <f t="shared" si="101"/>
        <v>107856550936</v>
      </c>
      <c r="H250" s="58">
        <v>77554000000</v>
      </c>
      <c r="I250" s="58">
        <v>11134800000</v>
      </c>
      <c r="J250" s="58">
        <v>0</v>
      </c>
      <c r="K250" s="58">
        <v>19167750936</v>
      </c>
      <c r="L250" s="58">
        <f t="shared" si="102"/>
        <v>797517005000</v>
      </c>
      <c r="M250" s="58">
        <v>58547902000</v>
      </c>
      <c r="N250" s="58">
        <v>647985703000</v>
      </c>
      <c r="O250" s="58">
        <v>90983400000</v>
      </c>
      <c r="P250" s="58">
        <f t="shared" si="103"/>
        <v>231692374832</v>
      </c>
      <c r="Q250" s="58">
        <v>0</v>
      </c>
      <c r="R250" s="58">
        <v>0</v>
      </c>
      <c r="S250" s="58">
        <v>102398072832</v>
      </c>
      <c r="T250" s="58">
        <v>129294302000</v>
      </c>
      <c r="U250" s="58">
        <v>0</v>
      </c>
      <c r="V250" s="58">
        <f t="shared" si="104"/>
        <v>1208784046362</v>
      </c>
      <c r="W250" s="58">
        <f t="shared" si="105"/>
        <v>596675463012</v>
      </c>
      <c r="X250" s="58">
        <v>571558920328</v>
      </c>
      <c r="Y250" s="58">
        <v>0</v>
      </c>
      <c r="Z250" s="58">
        <v>0</v>
      </c>
      <c r="AA250" s="58">
        <v>22101400000</v>
      </c>
      <c r="AB250" s="58">
        <v>640500000</v>
      </c>
      <c r="AC250" s="58">
        <v>0</v>
      </c>
      <c r="AD250" s="58">
        <v>1152152684</v>
      </c>
      <c r="AE250" s="58">
        <v>1222490000</v>
      </c>
      <c r="AF250" s="58">
        <f t="shared" si="106"/>
        <v>612108583350</v>
      </c>
      <c r="AG250" s="58">
        <v>50559146490</v>
      </c>
      <c r="AH250" s="58">
        <v>362008500277</v>
      </c>
      <c r="AI250" s="58">
        <v>199540936583</v>
      </c>
      <c r="AJ250" s="58">
        <f t="shared" si="107"/>
        <v>71718115594</v>
      </c>
      <c r="AK250" s="58">
        <v>71718115594</v>
      </c>
      <c r="AL250" s="58">
        <v>0</v>
      </c>
      <c r="AM250" s="58">
        <v>0</v>
      </c>
      <c r="AN250" s="58">
        <v>0</v>
      </c>
      <c r="AO250" s="58">
        <v>0</v>
      </c>
      <c r="AP250" s="58">
        <v>0</v>
      </c>
      <c r="AQ250" s="58">
        <f t="shared" si="108"/>
        <v>0</v>
      </c>
      <c r="AR250" s="58">
        <v>0</v>
      </c>
      <c r="AS250" s="58">
        <v>0</v>
      </c>
      <c r="AT250" s="58">
        <v>0</v>
      </c>
      <c r="AU250" s="58">
        <v>0</v>
      </c>
      <c r="AV250" s="59">
        <f t="shared" si="109"/>
        <v>-71718115594</v>
      </c>
      <c r="AW250" s="59">
        <f t="shared" si="94"/>
        <v>71718115594</v>
      </c>
      <c r="AX250" s="60">
        <f t="shared" si="88"/>
        <v>0</v>
      </c>
      <c r="AY250" s="61">
        <v>1</v>
      </c>
      <c r="AZ250" s="62"/>
      <c r="BA250" s="52">
        <v>1</v>
      </c>
      <c r="BB250" s="6"/>
      <c r="BC250" s="6"/>
      <c r="BD250" s="6"/>
      <c r="BE250" s="6">
        <v>1</v>
      </c>
      <c r="BG250" s="5" t="s">
        <v>96</v>
      </c>
      <c r="BH250" s="5" t="s">
        <v>97</v>
      </c>
      <c r="BJ250" s="64">
        <v>1</v>
      </c>
    </row>
    <row r="251" spans="1:62" ht="15" customHeight="1" x14ac:dyDescent="0.25">
      <c r="A251" s="53">
        <f t="shared" si="110"/>
        <v>188</v>
      </c>
      <c r="B251" s="53">
        <f t="shared" si="110"/>
        <v>7</v>
      </c>
      <c r="C251" s="54" t="s">
        <v>393</v>
      </c>
      <c r="D251" s="55" t="s">
        <v>104</v>
      </c>
      <c r="E251" s="56">
        <v>42367</v>
      </c>
      <c r="F251" s="57">
        <f t="shared" si="100"/>
        <v>3404255491599</v>
      </c>
      <c r="G251" s="58">
        <f t="shared" si="101"/>
        <v>1458729290491</v>
      </c>
      <c r="H251" s="58">
        <v>1192000000000</v>
      </c>
      <c r="I251" s="58">
        <v>82210700116</v>
      </c>
      <c r="J251" s="58">
        <v>13850000000</v>
      </c>
      <c r="K251" s="58">
        <v>170668590375</v>
      </c>
      <c r="L251" s="58">
        <f t="shared" si="102"/>
        <v>1435562472620</v>
      </c>
      <c r="M251" s="58">
        <v>219798055000</v>
      </c>
      <c r="N251" s="58">
        <v>881600221000</v>
      </c>
      <c r="O251" s="58">
        <v>334164196620</v>
      </c>
      <c r="P251" s="58">
        <f t="shared" si="103"/>
        <v>509963728488</v>
      </c>
      <c r="Q251" s="58">
        <v>0</v>
      </c>
      <c r="R251" s="58">
        <v>0</v>
      </c>
      <c r="S251" s="58">
        <v>483803545488</v>
      </c>
      <c r="T251" s="58">
        <v>5000000000</v>
      </c>
      <c r="U251" s="58">
        <v>21160183000</v>
      </c>
      <c r="V251" s="58">
        <f t="shared" si="104"/>
        <v>4198964575290.3096</v>
      </c>
      <c r="W251" s="58">
        <f t="shared" si="105"/>
        <v>1537261512699.72</v>
      </c>
      <c r="X251" s="58">
        <v>1507567850581.72</v>
      </c>
      <c r="Y251" s="58">
        <v>0</v>
      </c>
      <c r="Z251" s="58">
        <v>0</v>
      </c>
      <c r="AA251" s="58">
        <v>24415500000</v>
      </c>
      <c r="AB251" s="58">
        <v>0</v>
      </c>
      <c r="AC251" s="58">
        <v>0</v>
      </c>
      <c r="AD251" s="58">
        <v>1278162118</v>
      </c>
      <c r="AE251" s="58">
        <v>4000000000</v>
      </c>
      <c r="AF251" s="58">
        <f t="shared" si="106"/>
        <v>2661703062590.5898</v>
      </c>
      <c r="AG251" s="58">
        <v>73912990080</v>
      </c>
      <c r="AH251" s="58">
        <v>1498449902174.96</v>
      </c>
      <c r="AI251" s="58">
        <v>1089340170335.63</v>
      </c>
      <c r="AJ251" s="58">
        <f t="shared" si="107"/>
        <v>794709083691.31006</v>
      </c>
      <c r="AK251" s="58">
        <v>794709083691.31006</v>
      </c>
      <c r="AL251" s="58">
        <v>0</v>
      </c>
      <c r="AM251" s="58">
        <v>0</v>
      </c>
      <c r="AN251" s="58">
        <v>0</v>
      </c>
      <c r="AO251" s="58">
        <v>0</v>
      </c>
      <c r="AP251" s="58">
        <v>0</v>
      </c>
      <c r="AQ251" s="58">
        <f t="shared" si="108"/>
        <v>0</v>
      </c>
      <c r="AR251" s="58">
        <v>0</v>
      </c>
      <c r="AS251" s="58">
        <v>0</v>
      </c>
      <c r="AT251" s="58">
        <v>0</v>
      </c>
      <c r="AU251" s="58">
        <v>0</v>
      </c>
      <c r="AV251" s="59">
        <f t="shared" si="109"/>
        <v>-794709083691.30957</v>
      </c>
      <c r="AW251" s="59">
        <f t="shared" si="94"/>
        <v>794709083691.31006</v>
      </c>
      <c r="AX251" s="60">
        <f t="shared" si="88"/>
        <v>0</v>
      </c>
      <c r="AY251" s="61">
        <v>1</v>
      </c>
      <c r="AZ251" s="62"/>
      <c r="BA251" s="52">
        <v>1</v>
      </c>
      <c r="BB251" s="6"/>
      <c r="BC251" s="6"/>
      <c r="BD251" s="6"/>
      <c r="BE251" s="6">
        <v>1</v>
      </c>
      <c r="BG251" s="5" t="s">
        <v>96</v>
      </c>
      <c r="BH251" s="5" t="s">
        <v>102</v>
      </c>
      <c r="BJ251" s="6">
        <v>1</v>
      </c>
    </row>
    <row r="252" spans="1:62" ht="15" customHeight="1" x14ac:dyDescent="0.25">
      <c r="A252" s="53">
        <f t="shared" si="110"/>
        <v>189</v>
      </c>
      <c r="B252" s="53">
        <f t="shared" si="110"/>
        <v>8</v>
      </c>
      <c r="C252" s="54" t="s">
        <v>394</v>
      </c>
      <c r="D252" s="55" t="s">
        <v>94</v>
      </c>
      <c r="E252" s="56">
        <v>42397</v>
      </c>
      <c r="F252" s="57">
        <f t="shared" si="100"/>
        <v>2580459404371</v>
      </c>
      <c r="G252" s="58">
        <f t="shared" si="101"/>
        <v>1196706114000</v>
      </c>
      <c r="H252" s="58">
        <v>1002480000000</v>
      </c>
      <c r="I252" s="58">
        <v>88916066000</v>
      </c>
      <c r="J252" s="58">
        <v>0</v>
      </c>
      <c r="K252" s="58">
        <v>105310048000</v>
      </c>
      <c r="L252" s="58">
        <f t="shared" si="102"/>
        <v>790878238300</v>
      </c>
      <c r="M252" s="58">
        <v>132404926000</v>
      </c>
      <c r="N252" s="58">
        <v>581505815000</v>
      </c>
      <c r="O252" s="58">
        <v>76967497300</v>
      </c>
      <c r="P252" s="58">
        <f t="shared" si="103"/>
        <v>592875052071</v>
      </c>
      <c r="Q252" s="58">
        <v>0</v>
      </c>
      <c r="R252" s="58">
        <v>0</v>
      </c>
      <c r="S252" s="58">
        <v>434480021571</v>
      </c>
      <c r="T252" s="58">
        <v>149329829000</v>
      </c>
      <c r="U252" s="58">
        <v>9065201500</v>
      </c>
      <c r="V252" s="58">
        <f t="shared" si="104"/>
        <v>3304722367399</v>
      </c>
      <c r="W252" s="58">
        <f t="shared" si="105"/>
        <v>811413560757</v>
      </c>
      <c r="X252" s="58">
        <v>729015399464</v>
      </c>
      <c r="Y252" s="58">
        <v>0</v>
      </c>
      <c r="Z252" s="58">
        <v>0</v>
      </c>
      <c r="AA252" s="58">
        <v>67490395000</v>
      </c>
      <c r="AB252" s="58">
        <v>0</v>
      </c>
      <c r="AC252" s="58">
        <v>0</v>
      </c>
      <c r="AD252" s="58">
        <v>416319293</v>
      </c>
      <c r="AE252" s="58">
        <v>14491447000</v>
      </c>
      <c r="AF252" s="58">
        <f t="shared" si="106"/>
        <v>2493308806642</v>
      </c>
      <c r="AG252" s="58">
        <v>335810816300</v>
      </c>
      <c r="AH252" s="58">
        <v>864688199374</v>
      </c>
      <c r="AI252" s="58">
        <v>1292809790968</v>
      </c>
      <c r="AJ252" s="58">
        <f t="shared" si="107"/>
        <v>724262963028</v>
      </c>
      <c r="AK252" s="58">
        <v>724262963028</v>
      </c>
      <c r="AL252" s="58">
        <v>0</v>
      </c>
      <c r="AM252" s="58">
        <v>0</v>
      </c>
      <c r="AN252" s="58">
        <v>0</v>
      </c>
      <c r="AO252" s="58">
        <v>0</v>
      </c>
      <c r="AP252" s="58">
        <v>0</v>
      </c>
      <c r="AQ252" s="58">
        <f t="shared" si="108"/>
        <v>0</v>
      </c>
      <c r="AR252" s="58">
        <v>0</v>
      </c>
      <c r="AS252" s="58">
        <v>0</v>
      </c>
      <c r="AT252" s="58">
        <v>0</v>
      </c>
      <c r="AU252" s="58">
        <v>0</v>
      </c>
      <c r="AV252" s="59">
        <f t="shared" si="109"/>
        <v>-724262963028</v>
      </c>
      <c r="AW252" s="59">
        <f t="shared" si="94"/>
        <v>724262963028</v>
      </c>
      <c r="AX252" s="60">
        <f t="shared" si="88"/>
        <v>0</v>
      </c>
      <c r="AY252" s="61"/>
      <c r="AZ252" s="62">
        <v>1</v>
      </c>
      <c r="BA252" s="52">
        <v>1</v>
      </c>
      <c r="BB252" s="6"/>
      <c r="BC252" s="6"/>
      <c r="BD252" s="6"/>
      <c r="BE252" s="6">
        <v>1</v>
      </c>
      <c r="BG252" s="5" t="s">
        <v>96</v>
      </c>
      <c r="BH252" s="5" t="s">
        <v>295</v>
      </c>
      <c r="BJ252" s="6">
        <v>1</v>
      </c>
    </row>
    <row r="253" spans="1:62" s="74" customFormat="1" ht="15" customHeight="1" x14ac:dyDescent="0.25">
      <c r="A253" s="75" t="s">
        <v>145</v>
      </c>
      <c r="B253" s="75" t="s">
        <v>145</v>
      </c>
      <c r="C253" s="76" t="s">
        <v>146</v>
      </c>
      <c r="D253" s="77"/>
      <c r="E253" s="77"/>
      <c r="F253" s="78">
        <f>SUM(F245:F248)</f>
        <v>11539546249021.379</v>
      </c>
      <c r="G253" s="78">
        <f t="shared" ref="G253:AZ253" si="111">SUM(G245:G248)</f>
        <v>2573104475115.3799</v>
      </c>
      <c r="H253" s="78">
        <f t="shared" si="111"/>
        <v>1336029684910</v>
      </c>
      <c r="I253" s="78">
        <f t="shared" si="111"/>
        <v>230596060030</v>
      </c>
      <c r="J253" s="78">
        <f t="shared" si="111"/>
        <v>67146198380</v>
      </c>
      <c r="K253" s="78">
        <f t="shared" si="111"/>
        <v>939332531795.38</v>
      </c>
      <c r="L253" s="78">
        <f t="shared" si="111"/>
        <v>5742163221740</v>
      </c>
      <c r="M253" s="78">
        <f t="shared" si="111"/>
        <v>380652348000</v>
      </c>
      <c r="N253" s="78">
        <f t="shared" si="111"/>
        <v>4572110737000</v>
      </c>
      <c r="O253" s="78">
        <f t="shared" si="111"/>
        <v>789400136740</v>
      </c>
      <c r="P253" s="78">
        <f t="shared" si="111"/>
        <v>3224278552166</v>
      </c>
      <c r="Q253" s="78">
        <f t="shared" si="111"/>
        <v>0</v>
      </c>
      <c r="R253" s="78">
        <f t="shared" si="111"/>
        <v>0</v>
      </c>
      <c r="S253" s="78">
        <f t="shared" si="111"/>
        <v>770345615666</v>
      </c>
      <c r="T253" s="78">
        <f t="shared" si="111"/>
        <v>1570912839000</v>
      </c>
      <c r="U253" s="78">
        <f t="shared" si="111"/>
        <v>883020097500</v>
      </c>
      <c r="V253" s="78">
        <f t="shared" si="111"/>
        <v>12739818846643.93</v>
      </c>
      <c r="W253" s="78">
        <f t="shared" si="111"/>
        <v>6619963046313.7305</v>
      </c>
      <c r="X253" s="78">
        <f t="shared" si="111"/>
        <v>5111350496396.7305</v>
      </c>
      <c r="Y253" s="78">
        <f t="shared" si="111"/>
        <v>0</v>
      </c>
      <c r="Z253" s="78">
        <f t="shared" si="111"/>
        <v>0</v>
      </c>
      <c r="AA253" s="78">
        <f t="shared" si="111"/>
        <v>136273537000</v>
      </c>
      <c r="AB253" s="78">
        <f t="shared" si="111"/>
        <v>48916000000</v>
      </c>
      <c r="AC253" s="78">
        <f t="shared" si="111"/>
        <v>91080342838</v>
      </c>
      <c r="AD253" s="78">
        <f t="shared" si="111"/>
        <v>1207937507223</v>
      </c>
      <c r="AE253" s="78">
        <f t="shared" si="111"/>
        <v>24405162856</v>
      </c>
      <c r="AF253" s="78">
        <f t="shared" si="111"/>
        <v>6119855800330.2002</v>
      </c>
      <c r="AG253" s="78">
        <f t="shared" si="111"/>
        <v>392490283589</v>
      </c>
      <c r="AH253" s="78">
        <f t="shared" si="111"/>
        <v>2719831438780.2002</v>
      </c>
      <c r="AI253" s="78">
        <f t="shared" si="111"/>
        <v>3007534077961</v>
      </c>
      <c r="AJ253" s="78">
        <f t="shared" si="111"/>
        <v>1259967886482.55</v>
      </c>
      <c r="AK253" s="78">
        <f t="shared" si="111"/>
        <v>1259967886482.55</v>
      </c>
      <c r="AL253" s="78">
        <f t="shared" si="111"/>
        <v>0</v>
      </c>
      <c r="AM253" s="78">
        <f t="shared" si="111"/>
        <v>0</v>
      </c>
      <c r="AN253" s="78">
        <f t="shared" si="111"/>
        <v>0</v>
      </c>
      <c r="AO253" s="78">
        <f t="shared" si="111"/>
        <v>0</v>
      </c>
      <c r="AP253" s="78">
        <f t="shared" si="111"/>
        <v>0</v>
      </c>
      <c r="AQ253" s="78">
        <f t="shared" si="111"/>
        <v>30550000000</v>
      </c>
      <c r="AR253" s="78">
        <f t="shared" si="111"/>
        <v>0</v>
      </c>
      <c r="AS253" s="78">
        <f t="shared" si="111"/>
        <v>30550000000</v>
      </c>
      <c r="AT253" s="78">
        <f t="shared" si="111"/>
        <v>0</v>
      </c>
      <c r="AU253" s="78">
        <f t="shared" si="111"/>
        <v>0</v>
      </c>
      <c r="AV253" s="78">
        <f t="shared" si="111"/>
        <v>-1200272597622.5498</v>
      </c>
      <c r="AW253" s="78">
        <f t="shared" si="111"/>
        <v>1229417886482.55</v>
      </c>
      <c r="AX253" s="79">
        <f t="shared" si="111"/>
        <v>29145288860</v>
      </c>
      <c r="AY253" s="80">
        <f t="shared" si="111"/>
        <v>4</v>
      </c>
      <c r="AZ253" s="81">
        <f t="shared" si="111"/>
        <v>0</v>
      </c>
      <c r="BA253" s="64"/>
      <c r="BB253" s="64"/>
      <c r="BC253" s="64"/>
      <c r="BD253" s="64"/>
      <c r="BE253" s="64"/>
      <c r="BF253" s="64"/>
      <c r="BJ253" s="64"/>
    </row>
    <row r="254" spans="1:62" s="74" customFormat="1" ht="15" customHeight="1" x14ac:dyDescent="0.25">
      <c r="A254" s="75" t="s">
        <v>147</v>
      </c>
      <c r="B254" s="75" t="s">
        <v>147</v>
      </c>
      <c r="C254" s="76" t="s">
        <v>148</v>
      </c>
      <c r="D254" s="77"/>
      <c r="E254" s="77"/>
      <c r="F254" s="78">
        <f>SUM(F249:F252)</f>
        <v>8750910729275</v>
      </c>
      <c r="G254" s="78">
        <f t="shared" ref="G254:AZ254" si="112">SUM(G249:G252)</f>
        <v>3302355730244</v>
      </c>
      <c r="H254" s="78">
        <f t="shared" si="112"/>
        <v>2645974700000</v>
      </c>
      <c r="I254" s="78">
        <f t="shared" si="112"/>
        <v>201524724566</v>
      </c>
      <c r="J254" s="78">
        <f t="shared" si="112"/>
        <v>29804032510</v>
      </c>
      <c r="K254" s="78">
        <f t="shared" si="112"/>
        <v>425052273168</v>
      </c>
      <c r="L254" s="78">
        <f t="shared" si="112"/>
        <v>3938639640540</v>
      </c>
      <c r="M254" s="78">
        <f t="shared" si="112"/>
        <v>510278636000</v>
      </c>
      <c r="N254" s="78">
        <f t="shared" si="112"/>
        <v>2717075013000</v>
      </c>
      <c r="O254" s="78">
        <f t="shared" si="112"/>
        <v>711285991540</v>
      </c>
      <c r="P254" s="78">
        <f t="shared" si="112"/>
        <v>1509915358491</v>
      </c>
      <c r="Q254" s="78">
        <f t="shared" si="112"/>
        <v>0</v>
      </c>
      <c r="R254" s="78">
        <f t="shared" si="112"/>
        <v>0</v>
      </c>
      <c r="S254" s="78">
        <f t="shared" si="112"/>
        <v>1165228371491</v>
      </c>
      <c r="T254" s="78">
        <f t="shared" si="112"/>
        <v>288624131000</v>
      </c>
      <c r="U254" s="78">
        <f t="shared" si="112"/>
        <v>56062856000</v>
      </c>
      <c r="V254" s="78">
        <f t="shared" si="112"/>
        <v>10496286064168.309</v>
      </c>
      <c r="W254" s="78">
        <f t="shared" si="112"/>
        <v>3685267485561.7197</v>
      </c>
      <c r="X254" s="78">
        <f t="shared" si="112"/>
        <v>3479945167750.7197</v>
      </c>
      <c r="Y254" s="78">
        <f t="shared" si="112"/>
        <v>0</v>
      </c>
      <c r="Z254" s="78">
        <f t="shared" si="112"/>
        <v>0</v>
      </c>
      <c r="AA254" s="78">
        <f t="shared" si="112"/>
        <v>157091647500</v>
      </c>
      <c r="AB254" s="78">
        <f t="shared" si="112"/>
        <v>17456702000</v>
      </c>
      <c r="AC254" s="78">
        <f t="shared" si="112"/>
        <v>0</v>
      </c>
      <c r="AD254" s="78">
        <f t="shared" si="112"/>
        <v>3760031311</v>
      </c>
      <c r="AE254" s="78">
        <f t="shared" si="112"/>
        <v>27013937000</v>
      </c>
      <c r="AF254" s="78">
        <f t="shared" si="112"/>
        <v>6811018578606.5898</v>
      </c>
      <c r="AG254" s="78">
        <f t="shared" si="112"/>
        <v>562743943905</v>
      </c>
      <c r="AH254" s="78">
        <f t="shared" si="112"/>
        <v>3173803796966.96</v>
      </c>
      <c r="AI254" s="78">
        <f t="shared" si="112"/>
        <v>3074470837734.6299</v>
      </c>
      <c r="AJ254" s="78">
        <f t="shared" si="112"/>
        <v>1847886214493.3101</v>
      </c>
      <c r="AK254" s="78">
        <f t="shared" si="112"/>
        <v>1847886214493.3101</v>
      </c>
      <c r="AL254" s="78">
        <f t="shared" si="112"/>
        <v>0</v>
      </c>
      <c r="AM254" s="78">
        <f t="shared" si="112"/>
        <v>0</v>
      </c>
      <c r="AN254" s="78">
        <f t="shared" si="112"/>
        <v>0</v>
      </c>
      <c r="AO254" s="78">
        <f t="shared" si="112"/>
        <v>0</v>
      </c>
      <c r="AP254" s="78">
        <f t="shared" si="112"/>
        <v>0</v>
      </c>
      <c r="AQ254" s="78">
        <f t="shared" si="112"/>
        <v>102510879600</v>
      </c>
      <c r="AR254" s="78">
        <f t="shared" si="112"/>
        <v>0</v>
      </c>
      <c r="AS254" s="78">
        <f t="shared" si="112"/>
        <v>102510879600</v>
      </c>
      <c r="AT254" s="78">
        <f t="shared" si="112"/>
        <v>0</v>
      </c>
      <c r="AU254" s="78">
        <f t="shared" si="112"/>
        <v>0</v>
      </c>
      <c r="AV254" s="78">
        <f t="shared" si="112"/>
        <v>-1745375334893.3096</v>
      </c>
      <c r="AW254" s="78">
        <f t="shared" si="112"/>
        <v>1745375334893.3101</v>
      </c>
      <c r="AX254" s="79">
        <f t="shared" si="112"/>
        <v>0</v>
      </c>
      <c r="AY254" s="80">
        <f t="shared" si="112"/>
        <v>3</v>
      </c>
      <c r="AZ254" s="81">
        <f t="shared" si="112"/>
        <v>1</v>
      </c>
      <c r="BA254" s="64"/>
      <c r="BB254" s="64"/>
      <c r="BC254" s="64"/>
      <c r="BD254" s="64"/>
      <c r="BE254" s="64"/>
      <c r="BF254" s="64"/>
      <c r="BJ254" s="64"/>
    </row>
    <row r="255" spans="1:62" s="74" customFormat="1" ht="15" customHeight="1" x14ac:dyDescent="0.25">
      <c r="A255" s="75" t="s">
        <v>149</v>
      </c>
      <c r="B255" s="75" t="s">
        <v>149</v>
      </c>
      <c r="C255" s="76" t="s">
        <v>395</v>
      </c>
      <c r="D255" s="77"/>
      <c r="E255" s="77"/>
      <c r="F255" s="78">
        <f t="shared" ref="F255:AZ255" si="113">F253+F254</f>
        <v>20290456978296.379</v>
      </c>
      <c r="G255" s="78">
        <f t="shared" si="113"/>
        <v>5875460205359.3799</v>
      </c>
      <c r="H255" s="78">
        <f t="shared" si="113"/>
        <v>3982004384910</v>
      </c>
      <c r="I255" s="78">
        <f t="shared" si="113"/>
        <v>432120784596</v>
      </c>
      <c r="J255" s="78">
        <f t="shared" si="113"/>
        <v>96950230890</v>
      </c>
      <c r="K255" s="78">
        <f t="shared" si="113"/>
        <v>1364384804963.3799</v>
      </c>
      <c r="L255" s="78">
        <f t="shared" si="113"/>
        <v>9680802862280</v>
      </c>
      <c r="M255" s="78">
        <f t="shared" si="113"/>
        <v>890930984000</v>
      </c>
      <c r="N255" s="78">
        <f t="shared" si="113"/>
        <v>7289185750000</v>
      </c>
      <c r="O255" s="78">
        <f t="shared" si="113"/>
        <v>1500686128280</v>
      </c>
      <c r="P255" s="78">
        <f t="shared" si="113"/>
        <v>4734193910657</v>
      </c>
      <c r="Q255" s="78">
        <f t="shared" si="113"/>
        <v>0</v>
      </c>
      <c r="R255" s="78">
        <f t="shared" si="113"/>
        <v>0</v>
      </c>
      <c r="S255" s="78">
        <f t="shared" si="113"/>
        <v>1935573987157</v>
      </c>
      <c r="T255" s="78">
        <f t="shared" si="113"/>
        <v>1859536970000</v>
      </c>
      <c r="U255" s="78">
        <f t="shared" si="113"/>
        <v>939082953500</v>
      </c>
      <c r="V255" s="78">
        <f t="shared" si="113"/>
        <v>23236104910812.238</v>
      </c>
      <c r="W255" s="78">
        <f t="shared" si="113"/>
        <v>10305230531875.449</v>
      </c>
      <c r="X255" s="78">
        <f t="shared" si="113"/>
        <v>8591295664147.4502</v>
      </c>
      <c r="Y255" s="78">
        <f t="shared" si="113"/>
        <v>0</v>
      </c>
      <c r="Z255" s="78">
        <f t="shared" si="113"/>
        <v>0</v>
      </c>
      <c r="AA255" s="78">
        <f t="shared" si="113"/>
        <v>293365184500</v>
      </c>
      <c r="AB255" s="78">
        <f t="shared" si="113"/>
        <v>66372702000</v>
      </c>
      <c r="AC255" s="78">
        <f t="shared" si="113"/>
        <v>91080342838</v>
      </c>
      <c r="AD255" s="78">
        <f t="shared" si="113"/>
        <v>1211697538534</v>
      </c>
      <c r="AE255" s="78">
        <f t="shared" si="113"/>
        <v>51419099856</v>
      </c>
      <c r="AF255" s="78">
        <f t="shared" si="113"/>
        <v>12930874378936.789</v>
      </c>
      <c r="AG255" s="78">
        <f t="shared" si="113"/>
        <v>955234227494</v>
      </c>
      <c r="AH255" s="78">
        <f t="shared" si="113"/>
        <v>5893635235747.1602</v>
      </c>
      <c r="AI255" s="78">
        <f t="shared" si="113"/>
        <v>6082004915695.6299</v>
      </c>
      <c r="AJ255" s="78">
        <f t="shared" si="113"/>
        <v>3107854100975.8604</v>
      </c>
      <c r="AK255" s="78">
        <f t="shared" si="113"/>
        <v>3107854100975.8604</v>
      </c>
      <c r="AL255" s="78">
        <f t="shared" si="113"/>
        <v>0</v>
      </c>
      <c r="AM255" s="78">
        <f t="shared" si="113"/>
        <v>0</v>
      </c>
      <c r="AN255" s="78">
        <f t="shared" si="113"/>
        <v>0</v>
      </c>
      <c r="AO255" s="78">
        <f t="shared" si="113"/>
        <v>0</v>
      </c>
      <c r="AP255" s="78">
        <f t="shared" si="113"/>
        <v>0</v>
      </c>
      <c r="AQ255" s="78">
        <f t="shared" si="113"/>
        <v>133060879600</v>
      </c>
      <c r="AR255" s="78">
        <f t="shared" si="113"/>
        <v>0</v>
      </c>
      <c r="AS255" s="78">
        <f t="shared" si="113"/>
        <v>133060879600</v>
      </c>
      <c r="AT255" s="78">
        <f t="shared" si="113"/>
        <v>0</v>
      </c>
      <c r="AU255" s="78">
        <f t="shared" si="113"/>
        <v>0</v>
      </c>
      <c r="AV255" s="78">
        <f t="shared" si="113"/>
        <v>-2945647932515.8594</v>
      </c>
      <c r="AW255" s="78">
        <f t="shared" si="113"/>
        <v>2974793221375.8604</v>
      </c>
      <c r="AX255" s="79">
        <f t="shared" si="113"/>
        <v>29145288860</v>
      </c>
      <c r="AY255" s="80">
        <f t="shared" si="113"/>
        <v>7</v>
      </c>
      <c r="AZ255" s="81">
        <f t="shared" si="113"/>
        <v>1</v>
      </c>
      <c r="BA255" s="64"/>
      <c r="BB255" s="64"/>
      <c r="BC255" s="64"/>
      <c r="BD255" s="64"/>
      <c r="BE255" s="64"/>
      <c r="BF255" s="64"/>
      <c r="BJ255" s="64"/>
    </row>
    <row r="256" spans="1:62" s="74" customFormat="1" ht="15" customHeight="1" x14ac:dyDescent="0.25">
      <c r="A256" s="75" t="s">
        <v>151</v>
      </c>
      <c r="B256" s="75" t="s">
        <v>151</v>
      </c>
      <c r="C256" s="76" t="s">
        <v>396</v>
      </c>
      <c r="D256" s="77"/>
      <c r="E256" s="77"/>
      <c r="F256" s="78">
        <f t="shared" ref="F256:AZ256" si="114">F255+F244</f>
        <v>28295744452296.379</v>
      </c>
      <c r="G256" s="78">
        <f t="shared" si="114"/>
        <v>11117789756359.379</v>
      </c>
      <c r="H256" s="78">
        <f t="shared" si="114"/>
        <v>8967946184910</v>
      </c>
      <c r="I256" s="78">
        <f t="shared" si="114"/>
        <v>484749534596</v>
      </c>
      <c r="J256" s="78">
        <f t="shared" si="114"/>
        <v>139375230890</v>
      </c>
      <c r="K256" s="78">
        <f t="shared" si="114"/>
        <v>1525718805963.3799</v>
      </c>
      <c r="L256" s="78">
        <f t="shared" si="114"/>
        <v>12438360785280</v>
      </c>
      <c r="M256" s="78">
        <f t="shared" si="114"/>
        <v>1417210263000</v>
      </c>
      <c r="N256" s="78">
        <f t="shared" si="114"/>
        <v>7982632604000</v>
      </c>
      <c r="O256" s="78">
        <f t="shared" si="114"/>
        <v>3038517918280</v>
      </c>
      <c r="P256" s="78">
        <f t="shared" si="114"/>
        <v>4739593910657</v>
      </c>
      <c r="Q256" s="78">
        <f t="shared" si="114"/>
        <v>5400000000</v>
      </c>
      <c r="R256" s="78">
        <f t="shared" si="114"/>
        <v>0</v>
      </c>
      <c r="S256" s="78">
        <f t="shared" si="114"/>
        <v>1935573987157</v>
      </c>
      <c r="T256" s="78">
        <f t="shared" si="114"/>
        <v>1859536970000</v>
      </c>
      <c r="U256" s="78">
        <f t="shared" si="114"/>
        <v>939082953500</v>
      </c>
      <c r="V256" s="78">
        <f t="shared" si="114"/>
        <v>32047145719912.238</v>
      </c>
      <c r="W256" s="78">
        <f t="shared" si="114"/>
        <v>15506965800375.449</v>
      </c>
      <c r="X256" s="78">
        <f t="shared" si="114"/>
        <v>9242824507729.4492</v>
      </c>
      <c r="Y256" s="78">
        <f t="shared" si="114"/>
        <v>0</v>
      </c>
      <c r="Z256" s="78">
        <f t="shared" si="114"/>
        <v>0</v>
      </c>
      <c r="AA256" s="78">
        <f t="shared" si="114"/>
        <v>2141203784500</v>
      </c>
      <c r="AB256" s="78">
        <f t="shared" si="114"/>
        <v>218412702000</v>
      </c>
      <c r="AC256" s="78">
        <f t="shared" si="114"/>
        <v>2069652865038</v>
      </c>
      <c r="AD256" s="78">
        <f t="shared" si="114"/>
        <v>1748452841252</v>
      </c>
      <c r="AE256" s="78">
        <f t="shared" si="114"/>
        <v>86419099856</v>
      </c>
      <c r="AF256" s="78">
        <f t="shared" si="114"/>
        <v>16540179919536.789</v>
      </c>
      <c r="AG256" s="78">
        <f t="shared" si="114"/>
        <v>1114801471644</v>
      </c>
      <c r="AH256" s="78">
        <f t="shared" si="114"/>
        <v>7612848942687.1602</v>
      </c>
      <c r="AI256" s="78">
        <f t="shared" si="114"/>
        <v>7812529505205.6299</v>
      </c>
      <c r="AJ256" s="78">
        <f t="shared" si="114"/>
        <v>3986143436075.8604</v>
      </c>
      <c r="AK256" s="78">
        <f t="shared" si="114"/>
        <v>3986143436075.8604</v>
      </c>
      <c r="AL256" s="78">
        <f t="shared" si="114"/>
        <v>0</v>
      </c>
      <c r="AM256" s="78">
        <f t="shared" si="114"/>
        <v>0</v>
      </c>
      <c r="AN256" s="78">
        <f t="shared" si="114"/>
        <v>0</v>
      </c>
      <c r="AO256" s="78">
        <f t="shared" si="114"/>
        <v>0</v>
      </c>
      <c r="AP256" s="78">
        <f t="shared" si="114"/>
        <v>0</v>
      </c>
      <c r="AQ256" s="78">
        <f t="shared" si="114"/>
        <v>205560879600</v>
      </c>
      <c r="AR256" s="78">
        <f t="shared" si="114"/>
        <v>0</v>
      </c>
      <c r="AS256" s="78">
        <f t="shared" si="114"/>
        <v>190560879600</v>
      </c>
      <c r="AT256" s="78">
        <f t="shared" si="114"/>
        <v>0</v>
      </c>
      <c r="AU256" s="78">
        <f t="shared" si="114"/>
        <v>15000000000</v>
      </c>
      <c r="AV256" s="78">
        <f t="shared" si="114"/>
        <v>-3751401267615.8594</v>
      </c>
      <c r="AW256" s="78">
        <f t="shared" si="114"/>
        <v>3780582556475.8604</v>
      </c>
      <c r="AX256" s="79">
        <f t="shared" si="114"/>
        <v>29181288860</v>
      </c>
      <c r="AY256" s="80">
        <f t="shared" si="114"/>
        <v>8</v>
      </c>
      <c r="AZ256" s="81">
        <f t="shared" si="114"/>
        <v>1</v>
      </c>
      <c r="BA256" s="64"/>
      <c r="BB256" s="64"/>
      <c r="BC256" s="64"/>
      <c r="BD256" s="64"/>
      <c r="BE256" s="64"/>
      <c r="BF256" s="64"/>
      <c r="BJ256" s="64"/>
    </row>
    <row r="257" spans="1:62" ht="15" customHeight="1" x14ac:dyDescent="0.25">
      <c r="A257" s="42" t="s">
        <v>397</v>
      </c>
      <c r="B257" s="42" t="s">
        <v>397</v>
      </c>
      <c r="C257" s="43" t="s">
        <v>398</v>
      </c>
      <c r="D257" s="44" t="s">
        <v>126</v>
      </c>
      <c r="E257" s="86">
        <v>42361</v>
      </c>
      <c r="F257" s="82">
        <f t="shared" si="100"/>
        <v>22026201874000</v>
      </c>
      <c r="G257" s="47">
        <f t="shared" si="101"/>
        <v>13810924605000</v>
      </c>
      <c r="H257" s="47">
        <v>12054424421000</v>
      </c>
      <c r="I257" s="47">
        <v>96570884000</v>
      </c>
      <c r="J257" s="47">
        <v>360861000000</v>
      </c>
      <c r="K257" s="47">
        <v>1299068300000</v>
      </c>
      <c r="L257" s="47">
        <f t="shared" si="102"/>
        <v>8152842083000</v>
      </c>
      <c r="M257" s="47">
        <v>919026530000</v>
      </c>
      <c r="N257" s="47">
        <v>1859907223000</v>
      </c>
      <c r="O257" s="47">
        <v>5373908330000</v>
      </c>
      <c r="P257" s="47">
        <f t="shared" si="103"/>
        <v>62435186000</v>
      </c>
      <c r="Q257" s="47">
        <v>23488000000</v>
      </c>
      <c r="R257" s="47">
        <v>0</v>
      </c>
      <c r="S257" s="47">
        <v>0</v>
      </c>
      <c r="T257" s="47">
        <v>38947186000</v>
      </c>
      <c r="U257" s="47">
        <v>0</v>
      </c>
      <c r="V257" s="47">
        <f t="shared" si="104"/>
        <v>22426201874000</v>
      </c>
      <c r="W257" s="47">
        <f t="shared" si="105"/>
        <v>16039277550000</v>
      </c>
      <c r="X257" s="47">
        <v>2935693127000</v>
      </c>
      <c r="Y257" s="47">
        <v>0</v>
      </c>
      <c r="Z257" s="47">
        <v>0</v>
      </c>
      <c r="AA257" s="47">
        <v>5359325200000</v>
      </c>
      <c r="AB257" s="47">
        <v>41650000000</v>
      </c>
      <c r="AC257" s="47">
        <v>5356597095000</v>
      </c>
      <c r="AD257" s="47">
        <v>2299344378000</v>
      </c>
      <c r="AE257" s="47">
        <v>46667750000</v>
      </c>
      <c r="AF257" s="47">
        <f t="shared" si="106"/>
        <v>6386924324000</v>
      </c>
      <c r="AG257" s="47">
        <v>376107634000</v>
      </c>
      <c r="AH257" s="47">
        <v>2863293876000</v>
      </c>
      <c r="AI257" s="47">
        <v>3147522814000</v>
      </c>
      <c r="AJ257" s="47">
        <f t="shared" si="107"/>
        <v>600000000000</v>
      </c>
      <c r="AK257" s="47">
        <v>600000000000</v>
      </c>
      <c r="AL257" s="47">
        <v>0</v>
      </c>
      <c r="AM257" s="47">
        <v>0</v>
      </c>
      <c r="AN257" s="47">
        <v>0</v>
      </c>
      <c r="AO257" s="47">
        <v>0</v>
      </c>
      <c r="AP257" s="47">
        <v>0</v>
      </c>
      <c r="AQ257" s="47">
        <f t="shared" si="108"/>
        <v>200000000000</v>
      </c>
      <c r="AR257" s="47">
        <v>150000000000</v>
      </c>
      <c r="AS257" s="47">
        <v>50000000000</v>
      </c>
      <c r="AT257" s="47">
        <v>0</v>
      </c>
      <c r="AU257" s="47">
        <v>0</v>
      </c>
      <c r="AV257" s="48">
        <f t="shared" si="109"/>
        <v>-400000000000</v>
      </c>
      <c r="AW257" s="48">
        <f t="shared" si="94"/>
        <v>400000000000</v>
      </c>
      <c r="AX257" s="49">
        <f t="shared" si="88"/>
        <v>0</v>
      </c>
      <c r="AY257" s="50">
        <v>1</v>
      </c>
      <c r="AZ257" s="51"/>
      <c r="BA257" s="6" t="s">
        <v>95</v>
      </c>
      <c r="BB257" s="52">
        <v>1</v>
      </c>
      <c r="BC257" s="6"/>
      <c r="BD257" s="6"/>
      <c r="BG257" s="5" t="s">
        <v>96</v>
      </c>
      <c r="BH257" s="5" t="s">
        <v>155</v>
      </c>
      <c r="BJ257" s="6">
        <v>1</v>
      </c>
    </row>
    <row r="258" spans="1:62" ht="15" customHeight="1" x14ac:dyDescent="0.25">
      <c r="A258" s="67">
        <f>A252+1</f>
        <v>190</v>
      </c>
      <c r="B258" s="67">
        <v>1</v>
      </c>
      <c r="C258" s="54" t="s">
        <v>399</v>
      </c>
      <c r="D258" s="55" t="s">
        <v>220</v>
      </c>
      <c r="E258" s="56">
        <v>42361</v>
      </c>
      <c r="F258" s="57">
        <f t="shared" si="100"/>
        <v>1835577208000</v>
      </c>
      <c r="G258" s="58">
        <f t="shared" si="101"/>
        <v>152643255000</v>
      </c>
      <c r="H258" s="58">
        <v>37502500000</v>
      </c>
      <c r="I258" s="58">
        <v>25196877000</v>
      </c>
      <c r="J258" s="58">
        <v>7529000000</v>
      </c>
      <c r="K258" s="58">
        <v>82414878000</v>
      </c>
      <c r="L258" s="58">
        <f t="shared" si="102"/>
        <v>1194138355000</v>
      </c>
      <c r="M258" s="58">
        <v>26672110000</v>
      </c>
      <c r="N258" s="58">
        <v>976642965000</v>
      </c>
      <c r="O258" s="58">
        <v>190823280000</v>
      </c>
      <c r="P258" s="58">
        <f t="shared" si="103"/>
        <v>488795598000</v>
      </c>
      <c r="Q258" s="58">
        <v>2337225000</v>
      </c>
      <c r="R258" s="58">
        <v>0</v>
      </c>
      <c r="S258" s="58">
        <v>67099396000</v>
      </c>
      <c r="T258" s="58">
        <v>251474674000</v>
      </c>
      <c r="U258" s="58">
        <v>167884303000</v>
      </c>
      <c r="V258" s="58">
        <f t="shared" si="104"/>
        <v>1967224600400</v>
      </c>
      <c r="W258" s="58">
        <f t="shared" si="105"/>
        <v>1281200117000</v>
      </c>
      <c r="X258" s="58">
        <v>960227509000</v>
      </c>
      <c r="Y258" s="58">
        <v>0</v>
      </c>
      <c r="Z258" s="58">
        <v>0</v>
      </c>
      <c r="AA258" s="58">
        <v>29518000000</v>
      </c>
      <c r="AB258" s="58">
        <v>12734000000</v>
      </c>
      <c r="AC258" s="58">
        <v>4275455000</v>
      </c>
      <c r="AD258" s="58">
        <v>271945153000</v>
      </c>
      <c r="AE258" s="58">
        <v>2500000000</v>
      </c>
      <c r="AF258" s="58">
        <f t="shared" si="106"/>
        <v>686024483400</v>
      </c>
      <c r="AG258" s="58">
        <v>41151366100</v>
      </c>
      <c r="AH258" s="58">
        <v>256568605450</v>
      </c>
      <c r="AI258" s="58">
        <v>388304511850</v>
      </c>
      <c r="AJ258" s="58">
        <f t="shared" si="107"/>
        <v>137243892400</v>
      </c>
      <c r="AK258" s="58">
        <v>137243892400</v>
      </c>
      <c r="AL258" s="58">
        <v>0</v>
      </c>
      <c r="AM258" s="58">
        <v>0</v>
      </c>
      <c r="AN258" s="58">
        <v>0</v>
      </c>
      <c r="AO258" s="58">
        <v>0</v>
      </c>
      <c r="AP258" s="58">
        <v>0</v>
      </c>
      <c r="AQ258" s="58">
        <f t="shared" si="108"/>
        <v>5596500000</v>
      </c>
      <c r="AR258" s="58">
        <v>0</v>
      </c>
      <c r="AS258" s="58">
        <v>5596500000</v>
      </c>
      <c r="AT258" s="58">
        <v>0</v>
      </c>
      <c r="AU258" s="58">
        <v>0</v>
      </c>
      <c r="AV258" s="59">
        <f t="shared" si="109"/>
        <v>-131647392400</v>
      </c>
      <c r="AW258" s="59">
        <f t="shared" si="94"/>
        <v>131647392400</v>
      </c>
      <c r="AX258" s="60">
        <f t="shared" si="88"/>
        <v>0</v>
      </c>
      <c r="AY258" s="61">
        <v>1</v>
      </c>
      <c r="AZ258" s="62"/>
      <c r="BA258" s="52">
        <v>1</v>
      </c>
      <c r="BB258" s="6"/>
      <c r="BC258" s="6"/>
      <c r="BD258" s="6"/>
      <c r="BG258" s="5" t="s">
        <v>96</v>
      </c>
      <c r="BH258" s="5" t="s">
        <v>186</v>
      </c>
      <c r="BJ258" s="6">
        <v>1</v>
      </c>
    </row>
    <row r="259" spans="1:62" ht="15" customHeight="1" x14ac:dyDescent="0.25">
      <c r="A259" s="53">
        <f t="shared" ref="A259:B274" si="115">A258+1</f>
        <v>191</v>
      </c>
      <c r="B259" s="53">
        <f t="shared" si="115"/>
        <v>2</v>
      </c>
      <c r="C259" s="54" t="s">
        <v>400</v>
      </c>
      <c r="D259" s="55" t="s">
        <v>300</v>
      </c>
      <c r="E259" s="56">
        <v>42368</v>
      </c>
      <c r="F259" s="57">
        <f t="shared" si="100"/>
        <v>2844198898720</v>
      </c>
      <c r="G259" s="58">
        <f t="shared" si="101"/>
        <v>450492114220</v>
      </c>
      <c r="H259" s="58">
        <v>118050000000</v>
      </c>
      <c r="I259" s="58">
        <v>22453000150</v>
      </c>
      <c r="J259" s="58">
        <v>13811840094</v>
      </c>
      <c r="K259" s="58">
        <v>296177273976</v>
      </c>
      <c r="L259" s="58">
        <f t="shared" si="102"/>
        <v>1602421412500</v>
      </c>
      <c r="M259" s="58">
        <v>63100449500</v>
      </c>
      <c r="N259" s="58">
        <v>1398539653000</v>
      </c>
      <c r="O259" s="58">
        <v>140781310000</v>
      </c>
      <c r="P259" s="58">
        <f t="shared" si="103"/>
        <v>791285372000</v>
      </c>
      <c r="Q259" s="58">
        <v>17500000000</v>
      </c>
      <c r="R259" s="58">
        <v>0</v>
      </c>
      <c r="S259" s="58">
        <v>182498140000</v>
      </c>
      <c r="T259" s="58">
        <v>385836657000</v>
      </c>
      <c r="U259" s="58">
        <v>205450575000</v>
      </c>
      <c r="V259" s="58">
        <f t="shared" si="104"/>
        <v>3166133434170</v>
      </c>
      <c r="W259" s="58">
        <f t="shared" si="105"/>
        <v>2190906317568</v>
      </c>
      <c r="X259" s="58">
        <v>1700563342323</v>
      </c>
      <c r="Y259" s="58">
        <v>0</v>
      </c>
      <c r="Z259" s="58">
        <v>0</v>
      </c>
      <c r="AA259" s="58">
        <v>13642621000</v>
      </c>
      <c r="AB259" s="58">
        <v>13743740000</v>
      </c>
      <c r="AC259" s="58">
        <v>14391828595</v>
      </c>
      <c r="AD259" s="58">
        <v>443564785650</v>
      </c>
      <c r="AE259" s="58">
        <v>5000000000</v>
      </c>
      <c r="AF259" s="58">
        <f t="shared" si="106"/>
        <v>975227116602</v>
      </c>
      <c r="AG259" s="58">
        <v>26050202635</v>
      </c>
      <c r="AH259" s="58">
        <v>536159497439</v>
      </c>
      <c r="AI259" s="58">
        <v>413017416528</v>
      </c>
      <c r="AJ259" s="58">
        <f t="shared" si="107"/>
        <v>340934535450</v>
      </c>
      <c r="AK259" s="58">
        <v>340934535450</v>
      </c>
      <c r="AL259" s="58">
        <v>0</v>
      </c>
      <c r="AM259" s="58">
        <v>0</v>
      </c>
      <c r="AN259" s="58">
        <v>0</v>
      </c>
      <c r="AO259" s="58">
        <v>0</v>
      </c>
      <c r="AP259" s="58">
        <v>0</v>
      </c>
      <c r="AQ259" s="58">
        <f t="shared" si="108"/>
        <v>19000000000</v>
      </c>
      <c r="AR259" s="58">
        <v>0</v>
      </c>
      <c r="AS259" s="58">
        <v>19000000000</v>
      </c>
      <c r="AT259" s="58">
        <v>0</v>
      </c>
      <c r="AU259" s="58">
        <v>0</v>
      </c>
      <c r="AV259" s="59">
        <f t="shared" si="109"/>
        <v>-321934535450</v>
      </c>
      <c r="AW259" s="59">
        <f t="shared" si="94"/>
        <v>321934535450</v>
      </c>
      <c r="AX259" s="60">
        <f t="shared" si="88"/>
        <v>0</v>
      </c>
      <c r="AY259" s="61">
        <v>1</v>
      </c>
      <c r="AZ259" s="62"/>
      <c r="BA259" s="52">
        <v>1</v>
      </c>
      <c r="BB259" s="6"/>
      <c r="BC259" s="6"/>
      <c r="BD259" s="6"/>
      <c r="BE259" s="6">
        <v>1</v>
      </c>
      <c r="BG259" s="5" t="s">
        <v>96</v>
      </c>
      <c r="BH259" s="5" t="s">
        <v>109</v>
      </c>
      <c r="BJ259" s="6">
        <v>1</v>
      </c>
    </row>
    <row r="260" spans="1:62" ht="15" customHeight="1" x14ac:dyDescent="0.25">
      <c r="A260" s="53">
        <f t="shared" si="115"/>
        <v>192</v>
      </c>
      <c r="B260" s="53">
        <f t="shared" si="115"/>
        <v>3</v>
      </c>
      <c r="C260" s="54" t="s">
        <v>401</v>
      </c>
      <c r="D260" s="55" t="s">
        <v>117</v>
      </c>
      <c r="E260" s="56">
        <v>42368</v>
      </c>
      <c r="F260" s="57">
        <f t="shared" si="100"/>
        <v>1598333411579</v>
      </c>
      <c r="G260" s="58">
        <f t="shared" si="101"/>
        <v>159105340440</v>
      </c>
      <c r="H260" s="58">
        <v>49159250000</v>
      </c>
      <c r="I260" s="58">
        <v>14018389800</v>
      </c>
      <c r="J260" s="58">
        <v>7288935000</v>
      </c>
      <c r="K260" s="58">
        <v>88638765640</v>
      </c>
      <c r="L260" s="58">
        <f t="shared" si="102"/>
        <v>937745247176</v>
      </c>
      <c r="M260" s="58">
        <v>36885804176</v>
      </c>
      <c r="N260" s="58">
        <v>790848003000</v>
      </c>
      <c r="O260" s="58">
        <v>110011440000</v>
      </c>
      <c r="P260" s="58">
        <f t="shared" si="103"/>
        <v>501482823963</v>
      </c>
      <c r="Q260" s="58">
        <v>0</v>
      </c>
      <c r="R260" s="58">
        <v>0</v>
      </c>
      <c r="S260" s="58">
        <v>67938039763</v>
      </c>
      <c r="T260" s="58">
        <v>199918922000</v>
      </c>
      <c r="U260" s="58">
        <v>233625862200</v>
      </c>
      <c r="V260" s="58">
        <f t="shared" si="104"/>
        <v>1676569617673</v>
      </c>
      <c r="W260" s="58">
        <f t="shared" si="105"/>
        <v>1023068771264</v>
      </c>
      <c r="X260" s="58">
        <v>711447449550</v>
      </c>
      <c r="Y260" s="58">
        <v>45000000</v>
      </c>
      <c r="Z260" s="58">
        <v>0</v>
      </c>
      <c r="AA260" s="58">
        <v>61182494300</v>
      </c>
      <c r="AB260" s="58">
        <v>17413350000</v>
      </c>
      <c r="AC260" s="58">
        <v>0</v>
      </c>
      <c r="AD260" s="58">
        <v>230980477414</v>
      </c>
      <c r="AE260" s="58">
        <v>2000000000</v>
      </c>
      <c r="AF260" s="58">
        <f t="shared" si="106"/>
        <v>653500846409</v>
      </c>
      <c r="AG260" s="58">
        <v>69721049167</v>
      </c>
      <c r="AH260" s="58">
        <v>301055318917</v>
      </c>
      <c r="AI260" s="58">
        <v>282724478325</v>
      </c>
      <c r="AJ260" s="58">
        <f t="shared" si="107"/>
        <v>82322406094</v>
      </c>
      <c r="AK260" s="58">
        <v>82322406094</v>
      </c>
      <c r="AL260" s="58">
        <v>0</v>
      </c>
      <c r="AM260" s="58">
        <v>0</v>
      </c>
      <c r="AN260" s="58">
        <v>0</v>
      </c>
      <c r="AO260" s="58">
        <v>0</v>
      </c>
      <c r="AP260" s="58">
        <v>0</v>
      </c>
      <c r="AQ260" s="58">
        <f t="shared" si="108"/>
        <v>4086200000</v>
      </c>
      <c r="AR260" s="58">
        <v>0</v>
      </c>
      <c r="AS260" s="58">
        <v>4000000000</v>
      </c>
      <c r="AT260" s="58">
        <v>86200000</v>
      </c>
      <c r="AU260" s="58">
        <v>0</v>
      </c>
      <c r="AV260" s="59">
        <f t="shared" si="109"/>
        <v>-78236206094</v>
      </c>
      <c r="AW260" s="59">
        <f t="shared" si="94"/>
        <v>78236206094</v>
      </c>
      <c r="AX260" s="60">
        <f t="shared" si="88"/>
        <v>0</v>
      </c>
      <c r="AY260" s="61">
        <v>1</v>
      </c>
      <c r="AZ260" s="62"/>
      <c r="BA260" s="52">
        <v>1</v>
      </c>
      <c r="BB260" s="6"/>
      <c r="BC260" s="6"/>
      <c r="BD260" s="6"/>
      <c r="BG260" s="5" t="s">
        <v>96</v>
      </c>
      <c r="BH260" s="5" t="s">
        <v>97</v>
      </c>
      <c r="BJ260" s="6">
        <v>1</v>
      </c>
    </row>
    <row r="261" spans="1:62" ht="15" customHeight="1" x14ac:dyDescent="0.25">
      <c r="A261" s="53">
        <f t="shared" si="115"/>
        <v>193</v>
      </c>
      <c r="B261" s="53">
        <f t="shared" si="115"/>
        <v>4</v>
      </c>
      <c r="C261" s="68" t="s">
        <v>402</v>
      </c>
      <c r="D261" s="55" t="s">
        <v>111</v>
      </c>
      <c r="E261" s="56">
        <v>42344</v>
      </c>
      <c r="F261" s="69">
        <f t="shared" si="100"/>
        <v>1912936112000</v>
      </c>
      <c r="G261" s="58">
        <f t="shared" si="101"/>
        <v>208168641000</v>
      </c>
      <c r="H261" s="58">
        <v>44289827000</v>
      </c>
      <c r="I261" s="58">
        <v>16772391000</v>
      </c>
      <c r="J261" s="58">
        <v>8710000000</v>
      </c>
      <c r="K261" s="58">
        <v>138396423000</v>
      </c>
      <c r="L261" s="58">
        <f t="shared" si="102"/>
        <v>1180502281000</v>
      </c>
      <c r="M261" s="58">
        <v>103089703000</v>
      </c>
      <c r="N261" s="58">
        <v>943325498000</v>
      </c>
      <c r="O261" s="58">
        <v>134087080000</v>
      </c>
      <c r="P261" s="58">
        <f t="shared" si="103"/>
        <v>524265190000</v>
      </c>
      <c r="Q261" s="58">
        <v>1050000000</v>
      </c>
      <c r="R261" s="58">
        <v>0</v>
      </c>
      <c r="S261" s="58">
        <v>99943730000</v>
      </c>
      <c r="T261" s="58">
        <v>255398131000</v>
      </c>
      <c r="U261" s="58">
        <v>167873329000</v>
      </c>
      <c r="V261" s="58">
        <f t="shared" si="104"/>
        <v>1958884711000</v>
      </c>
      <c r="W261" s="58">
        <f t="shared" si="105"/>
        <v>1301668872000</v>
      </c>
      <c r="X261" s="58">
        <v>958693509000</v>
      </c>
      <c r="Y261" s="58">
        <v>0</v>
      </c>
      <c r="Z261" s="58">
        <v>0</v>
      </c>
      <c r="AA261" s="58">
        <v>16927163000</v>
      </c>
      <c r="AB261" s="58">
        <v>9757300000</v>
      </c>
      <c r="AC261" s="58">
        <v>6106300000</v>
      </c>
      <c r="AD261" s="58">
        <v>309684600000</v>
      </c>
      <c r="AE261" s="58">
        <v>500000000</v>
      </c>
      <c r="AF261" s="58">
        <f t="shared" si="106"/>
        <v>657215839000</v>
      </c>
      <c r="AG261" s="58">
        <v>77848519600</v>
      </c>
      <c r="AH261" s="58">
        <v>230321067570</v>
      </c>
      <c r="AI261" s="58">
        <v>349046251830</v>
      </c>
      <c r="AJ261" s="58">
        <f t="shared" si="107"/>
        <v>52598599000</v>
      </c>
      <c r="AK261" s="58">
        <v>52498599000</v>
      </c>
      <c r="AL261" s="58">
        <v>0</v>
      </c>
      <c r="AM261" s="58">
        <v>0</v>
      </c>
      <c r="AN261" s="58">
        <v>0</v>
      </c>
      <c r="AO261" s="58">
        <v>100000000</v>
      </c>
      <c r="AP261" s="58">
        <v>0</v>
      </c>
      <c r="AQ261" s="58">
        <f t="shared" si="108"/>
        <v>6650000000</v>
      </c>
      <c r="AR261" s="58">
        <v>0</v>
      </c>
      <c r="AS261" s="58">
        <v>6650000000</v>
      </c>
      <c r="AT261" s="58">
        <v>0</v>
      </c>
      <c r="AU261" s="58">
        <v>0</v>
      </c>
      <c r="AV261" s="59">
        <f t="shared" si="109"/>
        <v>-45948599000</v>
      </c>
      <c r="AW261" s="59">
        <f t="shared" si="94"/>
        <v>45948599000</v>
      </c>
      <c r="AX261" s="60">
        <f t="shared" si="88"/>
        <v>0</v>
      </c>
      <c r="AY261" s="61">
        <v>1</v>
      </c>
      <c r="AZ261" s="62"/>
      <c r="BA261" s="52">
        <v>1</v>
      </c>
      <c r="BB261" s="6"/>
      <c r="BC261" s="6"/>
      <c r="BD261" s="6"/>
      <c r="BE261" s="52">
        <v>1</v>
      </c>
      <c r="BG261" s="5" t="s">
        <v>96</v>
      </c>
      <c r="BH261" s="5" t="s">
        <v>102</v>
      </c>
      <c r="BJ261" s="6">
        <v>1</v>
      </c>
    </row>
    <row r="262" spans="1:62" ht="15" customHeight="1" x14ac:dyDescent="0.25">
      <c r="A262" s="53">
        <f t="shared" si="115"/>
        <v>194</v>
      </c>
      <c r="B262" s="53">
        <f t="shared" si="115"/>
        <v>5</v>
      </c>
      <c r="C262" s="54" t="s">
        <v>403</v>
      </c>
      <c r="D262" s="55" t="s">
        <v>239</v>
      </c>
      <c r="E262" s="56">
        <v>42367</v>
      </c>
      <c r="F262" s="57">
        <f t="shared" si="100"/>
        <v>2087937454000</v>
      </c>
      <c r="G262" s="58">
        <f t="shared" si="101"/>
        <v>250959622000</v>
      </c>
      <c r="H262" s="58">
        <v>69891500000</v>
      </c>
      <c r="I262" s="58">
        <v>14709105000</v>
      </c>
      <c r="J262" s="58">
        <v>8695610000</v>
      </c>
      <c r="K262" s="58">
        <v>157663407000</v>
      </c>
      <c r="L262" s="58">
        <f t="shared" si="102"/>
        <v>1221412714000</v>
      </c>
      <c r="M262" s="58">
        <v>44180456000</v>
      </c>
      <c r="N262" s="58">
        <v>1032744000000</v>
      </c>
      <c r="O262" s="58">
        <v>144488258000</v>
      </c>
      <c r="P262" s="58">
        <f t="shared" si="103"/>
        <v>615565118000</v>
      </c>
      <c r="Q262" s="58">
        <v>1168360000</v>
      </c>
      <c r="R262" s="58">
        <v>0</v>
      </c>
      <c r="S262" s="58">
        <v>107456279000</v>
      </c>
      <c r="T262" s="58">
        <v>287999851000</v>
      </c>
      <c r="U262" s="58">
        <v>218940628000</v>
      </c>
      <c r="V262" s="58">
        <f t="shared" si="104"/>
        <v>2150966568000</v>
      </c>
      <c r="W262" s="58">
        <f t="shared" si="105"/>
        <v>1415727755000</v>
      </c>
      <c r="X262" s="58">
        <v>1062606762000</v>
      </c>
      <c r="Y262" s="58">
        <v>0</v>
      </c>
      <c r="Z262" s="58">
        <v>0</v>
      </c>
      <c r="AA262" s="58">
        <v>19539575000</v>
      </c>
      <c r="AB262" s="58">
        <v>10940000000</v>
      </c>
      <c r="AC262" s="58">
        <v>8645662000</v>
      </c>
      <c r="AD262" s="58">
        <v>311995756000</v>
      </c>
      <c r="AE262" s="58">
        <v>2000000000</v>
      </c>
      <c r="AF262" s="58">
        <f t="shared" si="106"/>
        <v>735238813000</v>
      </c>
      <c r="AG262" s="58">
        <v>68481299000</v>
      </c>
      <c r="AH262" s="58">
        <v>286656943000</v>
      </c>
      <c r="AI262" s="58">
        <v>380100571000</v>
      </c>
      <c r="AJ262" s="58">
        <f t="shared" si="107"/>
        <v>75261114000</v>
      </c>
      <c r="AK262" s="58">
        <v>75000000000</v>
      </c>
      <c r="AL262" s="58">
        <v>0</v>
      </c>
      <c r="AM262" s="58">
        <v>0</v>
      </c>
      <c r="AN262" s="58">
        <v>0</v>
      </c>
      <c r="AO262" s="58">
        <v>261114000</v>
      </c>
      <c r="AP262" s="58">
        <v>0</v>
      </c>
      <c r="AQ262" s="58">
        <f t="shared" si="108"/>
        <v>12232000000</v>
      </c>
      <c r="AR262" s="58">
        <v>0</v>
      </c>
      <c r="AS262" s="58">
        <v>12232000000</v>
      </c>
      <c r="AT262" s="58">
        <v>0</v>
      </c>
      <c r="AU262" s="58">
        <v>0</v>
      </c>
      <c r="AV262" s="59">
        <f t="shared" si="109"/>
        <v>-63029114000</v>
      </c>
      <c r="AW262" s="59">
        <f t="shared" si="94"/>
        <v>63029114000</v>
      </c>
      <c r="AX262" s="60">
        <f t="shared" si="88"/>
        <v>0</v>
      </c>
      <c r="AY262" s="61">
        <v>1</v>
      </c>
      <c r="AZ262" s="62"/>
      <c r="BA262" s="52">
        <v>1</v>
      </c>
      <c r="BB262" s="6"/>
      <c r="BC262" s="6"/>
      <c r="BD262" s="6"/>
      <c r="BE262" s="6">
        <v>1</v>
      </c>
      <c r="BG262" s="5" t="s">
        <v>96</v>
      </c>
      <c r="BH262" s="5" t="s">
        <v>102</v>
      </c>
      <c r="BJ262" s="6">
        <v>1</v>
      </c>
    </row>
    <row r="263" spans="1:62" ht="15" customHeight="1" x14ac:dyDescent="0.25">
      <c r="A263" s="53">
        <f t="shared" si="115"/>
        <v>195</v>
      </c>
      <c r="B263" s="53">
        <f t="shared" si="115"/>
        <v>6</v>
      </c>
      <c r="C263" s="54" t="s">
        <v>404</v>
      </c>
      <c r="D263" s="55" t="s">
        <v>123</v>
      </c>
      <c r="E263" s="56">
        <v>42360</v>
      </c>
      <c r="F263" s="57">
        <f t="shared" si="100"/>
        <v>2626314944000</v>
      </c>
      <c r="G263" s="58">
        <f t="shared" si="101"/>
        <v>311818549000</v>
      </c>
      <c r="H263" s="58">
        <v>57087300000</v>
      </c>
      <c r="I263" s="58">
        <v>12999135000</v>
      </c>
      <c r="J263" s="58">
        <v>3607138000</v>
      </c>
      <c r="K263" s="58">
        <v>238124976000</v>
      </c>
      <c r="L263" s="58">
        <f t="shared" si="102"/>
        <v>1568429948000</v>
      </c>
      <c r="M263" s="58">
        <v>37339040000</v>
      </c>
      <c r="N263" s="58">
        <v>1339381605000</v>
      </c>
      <c r="O263" s="58">
        <v>191709303000</v>
      </c>
      <c r="P263" s="58">
        <f t="shared" si="103"/>
        <v>746066447000</v>
      </c>
      <c r="Q263" s="58">
        <v>1901189000</v>
      </c>
      <c r="R263" s="58">
        <v>0</v>
      </c>
      <c r="S263" s="58">
        <v>184441578000</v>
      </c>
      <c r="T263" s="58">
        <v>347337770000</v>
      </c>
      <c r="U263" s="58">
        <v>212385910000</v>
      </c>
      <c r="V263" s="58">
        <f t="shared" si="104"/>
        <v>2962040019000</v>
      </c>
      <c r="W263" s="58">
        <f t="shared" si="105"/>
        <v>1764312641000</v>
      </c>
      <c r="X263" s="58">
        <v>1288827144000</v>
      </c>
      <c r="Y263" s="58">
        <v>0</v>
      </c>
      <c r="Z263" s="58">
        <v>0</v>
      </c>
      <c r="AA263" s="58">
        <v>66098394000</v>
      </c>
      <c r="AB263" s="58">
        <v>17306000000</v>
      </c>
      <c r="AC263" s="58">
        <v>6253084000</v>
      </c>
      <c r="AD263" s="58">
        <v>380117019000</v>
      </c>
      <c r="AE263" s="58">
        <v>5711000000</v>
      </c>
      <c r="AF263" s="58">
        <f t="shared" si="106"/>
        <v>1197727378000</v>
      </c>
      <c r="AG263" s="58">
        <v>28320052000</v>
      </c>
      <c r="AH263" s="58">
        <v>558075356000</v>
      </c>
      <c r="AI263" s="58">
        <v>611331970000</v>
      </c>
      <c r="AJ263" s="58">
        <f t="shared" si="107"/>
        <v>337417075000</v>
      </c>
      <c r="AK263" s="58">
        <v>337417075000</v>
      </c>
      <c r="AL263" s="58">
        <v>0</v>
      </c>
      <c r="AM263" s="58">
        <v>0</v>
      </c>
      <c r="AN263" s="58">
        <v>0</v>
      </c>
      <c r="AO263" s="58">
        <v>0</v>
      </c>
      <c r="AP263" s="58">
        <v>0</v>
      </c>
      <c r="AQ263" s="58">
        <f t="shared" si="108"/>
        <v>1692000000</v>
      </c>
      <c r="AR263" s="58">
        <v>0</v>
      </c>
      <c r="AS263" s="58">
        <v>1692000000</v>
      </c>
      <c r="AT263" s="58">
        <v>0</v>
      </c>
      <c r="AU263" s="58">
        <v>0</v>
      </c>
      <c r="AV263" s="59">
        <f t="shared" si="109"/>
        <v>-335725075000</v>
      </c>
      <c r="AW263" s="59">
        <f t="shared" si="94"/>
        <v>335725075000</v>
      </c>
      <c r="AX263" s="60">
        <f t="shared" si="88"/>
        <v>0</v>
      </c>
      <c r="AY263" s="61">
        <v>1</v>
      </c>
      <c r="AZ263" s="62"/>
      <c r="BA263" s="52">
        <v>1</v>
      </c>
      <c r="BB263" s="6"/>
      <c r="BC263" s="6"/>
      <c r="BD263" s="6"/>
      <c r="BE263" s="52">
        <v>1</v>
      </c>
      <c r="BG263" s="5" t="s">
        <v>96</v>
      </c>
      <c r="BH263" s="5" t="s">
        <v>130</v>
      </c>
      <c r="BJ263" s="6">
        <v>1</v>
      </c>
    </row>
    <row r="264" spans="1:62" ht="15" customHeight="1" x14ac:dyDescent="0.25">
      <c r="A264" s="53">
        <f t="shared" si="115"/>
        <v>196</v>
      </c>
      <c r="B264" s="53">
        <f t="shared" si="115"/>
        <v>7</v>
      </c>
      <c r="C264" s="54" t="s">
        <v>405</v>
      </c>
      <c r="D264" s="55" t="s">
        <v>104</v>
      </c>
      <c r="E264" s="56">
        <v>42355</v>
      </c>
      <c r="F264" s="57">
        <f t="shared" si="100"/>
        <v>2805465265375</v>
      </c>
      <c r="G264" s="58">
        <f t="shared" si="101"/>
        <v>328506883375</v>
      </c>
      <c r="H264" s="58">
        <v>114246825000</v>
      </c>
      <c r="I264" s="58">
        <v>22610327375</v>
      </c>
      <c r="J264" s="58">
        <v>12762386000</v>
      </c>
      <c r="K264" s="58">
        <v>178887345000</v>
      </c>
      <c r="L264" s="58">
        <f t="shared" si="102"/>
        <v>1665290686000</v>
      </c>
      <c r="M264" s="58">
        <v>70670312000</v>
      </c>
      <c r="N264" s="58">
        <v>1384695514000</v>
      </c>
      <c r="O264" s="58">
        <v>209924860000</v>
      </c>
      <c r="P264" s="58">
        <f t="shared" si="103"/>
        <v>811667696000</v>
      </c>
      <c r="Q264" s="58">
        <v>1250000000</v>
      </c>
      <c r="R264" s="58">
        <v>0</v>
      </c>
      <c r="S264" s="58">
        <v>227000000000</v>
      </c>
      <c r="T264" s="58">
        <v>401432298000</v>
      </c>
      <c r="U264" s="58">
        <v>181985398000</v>
      </c>
      <c r="V264" s="58">
        <f t="shared" si="104"/>
        <v>2962482921350</v>
      </c>
      <c r="W264" s="58">
        <f t="shared" si="105"/>
        <v>1842643543350</v>
      </c>
      <c r="X264" s="58">
        <v>1394227729750</v>
      </c>
      <c r="Y264" s="58">
        <v>0</v>
      </c>
      <c r="Z264" s="58">
        <v>390000000</v>
      </c>
      <c r="AA264" s="58">
        <v>59131000000</v>
      </c>
      <c r="AB264" s="58">
        <v>11710000000</v>
      </c>
      <c r="AC264" s="58">
        <v>6769200000</v>
      </c>
      <c r="AD264" s="58">
        <v>360265613600</v>
      </c>
      <c r="AE264" s="58">
        <v>10150000000</v>
      </c>
      <c r="AF264" s="58">
        <f t="shared" si="106"/>
        <v>1119839378000</v>
      </c>
      <c r="AG264" s="58">
        <v>113587554200</v>
      </c>
      <c r="AH264" s="58">
        <v>404889638800</v>
      </c>
      <c r="AI264" s="58">
        <v>601362185000</v>
      </c>
      <c r="AJ264" s="58">
        <f t="shared" si="107"/>
        <v>170017655975</v>
      </c>
      <c r="AK264" s="58">
        <v>170017655975</v>
      </c>
      <c r="AL264" s="58">
        <v>0</v>
      </c>
      <c r="AM264" s="58">
        <v>0</v>
      </c>
      <c r="AN264" s="58">
        <v>0</v>
      </c>
      <c r="AO264" s="58">
        <v>0</v>
      </c>
      <c r="AP264" s="58">
        <v>0</v>
      </c>
      <c r="AQ264" s="58">
        <f t="shared" si="108"/>
        <v>13000000000</v>
      </c>
      <c r="AR264" s="58">
        <v>0</v>
      </c>
      <c r="AS264" s="58">
        <v>13000000000</v>
      </c>
      <c r="AT264" s="58">
        <v>0</v>
      </c>
      <c r="AU264" s="58">
        <v>0</v>
      </c>
      <c r="AV264" s="59">
        <f t="shared" si="109"/>
        <v>-157017655975</v>
      </c>
      <c r="AW264" s="59">
        <f t="shared" si="94"/>
        <v>157017655975</v>
      </c>
      <c r="AX264" s="60">
        <f t="shared" si="88"/>
        <v>0</v>
      </c>
      <c r="AY264" s="61">
        <v>1</v>
      </c>
      <c r="AZ264" s="62"/>
      <c r="BA264" s="52">
        <v>1</v>
      </c>
      <c r="BB264" s="6"/>
      <c r="BC264" s="6"/>
      <c r="BD264" s="6"/>
      <c r="BE264" s="6">
        <v>1</v>
      </c>
      <c r="BG264" s="5" t="s">
        <v>96</v>
      </c>
      <c r="BH264" s="5" t="s">
        <v>109</v>
      </c>
      <c r="BJ264" s="6">
        <v>1</v>
      </c>
    </row>
    <row r="265" spans="1:62" ht="15" customHeight="1" x14ac:dyDescent="0.25">
      <c r="A265" s="53">
        <f t="shared" si="115"/>
        <v>197</v>
      </c>
      <c r="B265" s="53">
        <f t="shared" si="115"/>
        <v>8</v>
      </c>
      <c r="C265" s="54" t="s">
        <v>406</v>
      </c>
      <c r="D265" s="55" t="s">
        <v>117</v>
      </c>
      <c r="E265" s="56">
        <v>42361</v>
      </c>
      <c r="F265" s="57">
        <f t="shared" si="100"/>
        <v>1845394767000</v>
      </c>
      <c r="G265" s="58">
        <f t="shared" si="101"/>
        <v>235865652000</v>
      </c>
      <c r="H265" s="58">
        <v>71647000000</v>
      </c>
      <c r="I265" s="58">
        <v>19797652000</v>
      </c>
      <c r="J265" s="58">
        <v>9975000000</v>
      </c>
      <c r="K265" s="58">
        <v>134446000000</v>
      </c>
      <c r="L265" s="58">
        <f t="shared" si="102"/>
        <v>1093798450000</v>
      </c>
      <c r="M265" s="58">
        <v>46663606000</v>
      </c>
      <c r="N265" s="58">
        <v>908643744000</v>
      </c>
      <c r="O265" s="58">
        <v>138491100000</v>
      </c>
      <c r="P265" s="58">
        <f t="shared" si="103"/>
        <v>515730665000</v>
      </c>
      <c r="Q265" s="58">
        <v>1699500000</v>
      </c>
      <c r="R265" s="58">
        <v>0</v>
      </c>
      <c r="S265" s="58">
        <v>100854005000</v>
      </c>
      <c r="T265" s="58">
        <v>247362549000</v>
      </c>
      <c r="U265" s="58">
        <v>165814611000</v>
      </c>
      <c r="V265" s="58">
        <f t="shared" si="104"/>
        <v>1953653242000</v>
      </c>
      <c r="W265" s="58">
        <f t="shared" si="105"/>
        <v>1139048461450</v>
      </c>
      <c r="X265" s="58">
        <v>830356046450</v>
      </c>
      <c r="Y265" s="58">
        <v>0</v>
      </c>
      <c r="Z265" s="58">
        <v>0</v>
      </c>
      <c r="AA265" s="58">
        <v>3640000000</v>
      </c>
      <c r="AB265" s="58">
        <v>1225000000</v>
      </c>
      <c r="AC265" s="58">
        <v>9426966000</v>
      </c>
      <c r="AD265" s="58">
        <v>292400449000</v>
      </c>
      <c r="AE265" s="58">
        <v>2000000000</v>
      </c>
      <c r="AF265" s="58">
        <f t="shared" si="106"/>
        <v>814604780550</v>
      </c>
      <c r="AG265" s="58">
        <v>91485415200</v>
      </c>
      <c r="AH265" s="58">
        <v>259444524130</v>
      </c>
      <c r="AI265" s="58">
        <v>463674841220</v>
      </c>
      <c r="AJ265" s="58">
        <f t="shared" si="107"/>
        <v>118394475000</v>
      </c>
      <c r="AK265" s="58">
        <v>118394475000</v>
      </c>
      <c r="AL265" s="58">
        <v>0</v>
      </c>
      <c r="AM265" s="58">
        <v>0</v>
      </c>
      <c r="AN265" s="58">
        <v>0</v>
      </c>
      <c r="AO265" s="58">
        <v>0</v>
      </c>
      <c r="AP265" s="58">
        <v>0</v>
      </c>
      <c r="AQ265" s="58">
        <f t="shared" si="108"/>
        <v>10136000000</v>
      </c>
      <c r="AR265" s="58">
        <v>0</v>
      </c>
      <c r="AS265" s="58">
        <v>10136000000</v>
      </c>
      <c r="AT265" s="58">
        <v>0</v>
      </c>
      <c r="AU265" s="58">
        <v>0</v>
      </c>
      <c r="AV265" s="59">
        <f t="shared" si="109"/>
        <v>-108258475000</v>
      </c>
      <c r="AW265" s="59">
        <f t="shared" si="94"/>
        <v>108258475000</v>
      </c>
      <c r="AX265" s="60">
        <f t="shared" ref="AX265:AX328" si="116">AW265+AV265</f>
        <v>0</v>
      </c>
      <c r="AY265" s="61">
        <v>1</v>
      </c>
      <c r="AZ265" s="62"/>
      <c r="BA265" s="52">
        <v>1</v>
      </c>
      <c r="BB265" s="6"/>
      <c r="BC265" s="6"/>
      <c r="BD265" s="6"/>
      <c r="BE265" s="6">
        <v>1</v>
      </c>
      <c r="BG265" s="5" t="s">
        <v>96</v>
      </c>
      <c r="BH265" s="5" t="s">
        <v>130</v>
      </c>
      <c r="BJ265" s="6">
        <v>1</v>
      </c>
    </row>
    <row r="266" spans="1:62" ht="15" customHeight="1" x14ac:dyDescent="0.25">
      <c r="A266" s="53">
        <f t="shared" si="115"/>
        <v>198</v>
      </c>
      <c r="B266" s="53">
        <f t="shared" si="115"/>
        <v>9</v>
      </c>
      <c r="C266" s="54" t="s">
        <v>407</v>
      </c>
      <c r="D266" s="55" t="s">
        <v>121</v>
      </c>
      <c r="E266" s="56">
        <v>42355</v>
      </c>
      <c r="F266" s="57">
        <f t="shared" si="100"/>
        <v>2203617888236</v>
      </c>
      <c r="G266" s="58">
        <f t="shared" si="101"/>
        <v>229073145236</v>
      </c>
      <c r="H266" s="58">
        <v>42384350000</v>
      </c>
      <c r="I266" s="58">
        <v>27978458162</v>
      </c>
      <c r="J266" s="58">
        <v>11283500000</v>
      </c>
      <c r="K266" s="58">
        <v>147426837074</v>
      </c>
      <c r="L266" s="58">
        <f t="shared" si="102"/>
        <v>1357782876000</v>
      </c>
      <c r="M266" s="58">
        <v>54092888000</v>
      </c>
      <c r="N266" s="58">
        <v>1110337027000</v>
      </c>
      <c r="O266" s="58">
        <v>193352961000</v>
      </c>
      <c r="P266" s="58">
        <f t="shared" si="103"/>
        <v>616761867000</v>
      </c>
      <c r="Q266" s="58">
        <v>2338355000</v>
      </c>
      <c r="R266" s="58">
        <v>0</v>
      </c>
      <c r="S266" s="58">
        <v>135153795000</v>
      </c>
      <c r="T266" s="58">
        <v>299298262000</v>
      </c>
      <c r="U266" s="58">
        <v>179971455000</v>
      </c>
      <c r="V266" s="58">
        <f t="shared" si="104"/>
        <v>2249898788316</v>
      </c>
      <c r="W266" s="58">
        <f t="shared" si="105"/>
        <v>1366027142316</v>
      </c>
      <c r="X266" s="58">
        <v>997544467000</v>
      </c>
      <c r="Y266" s="58">
        <v>47179000</v>
      </c>
      <c r="Z266" s="58">
        <v>506500000</v>
      </c>
      <c r="AA266" s="58">
        <v>8662550000</v>
      </c>
      <c r="AB266" s="58">
        <v>19262400000</v>
      </c>
      <c r="AC266" s="58">
        <v>7036280816</v>
      </c>
      <c r="AD266" s="58">
        <v>328967765500</v>
      </c>
      <c r="AE266" s="58">
        <v>4000000000</v>
      </c>
      <c r="AF266" s="58">
        <f t="shared" si="106"/>
        <v>883871646000</v>
      </c>
      <c r="AG266" s="58">
        <v>53555683658</v>
      </c>
      <c r="AH266" s="58">
        <v>440308671809</v>
      </c>
      <c r="AI266" s="58">
        <v>390007290533</v>
      </c>
      <c r="AJ266" s="58">
        <f t="shared" si="107"/>
        <v>65094396080</v>
      </c>
      <c r="AK266" s="58">
        <v>62787734080</v>
      </c>
      <c r="AL266" s="58">
        <v>0</v>
      </c>
      <c r="AM266" s="58">
        <v>0</v>
      </c>
      <c r="AN266" s="58">
        <v>0</v>
      </c>
      <c r="AO266" s="58">
        <v>0</v>
      </c>
      <c r="AP266" s="58">
        <v>2306662000</v>
      </c>
      <c r="AQ266" s="58">
        <f t="shared" si="108"/>
        <v>18813496000</v>
      </c>
      <c r="AR266" s="58">
        <v>0</v>
      </c>
      <c r="AS266" s="58">
        <v>17410600000</v>
      </c>
      <c r="AT266" s="58">
        <v>92896000</v>
      </c>
      <c r="AU266" s="58">
        <v>1310000000</v>
      </c>
      <c r="AV266" s="59">
        <f t="shared" si="109"/>
        <v>-46280900080</v>
      </c>
      <c r="AW266" s="59">
        <f t="shared" si="94"/>
        <v>46280900080</v>
      </c>
      <c r="AX266" s="60">
        <f t="shared" si="116"/>
        <v>0</v>
      </c>
      <c r="AY266" s="61">
        <v>1</v>
      </c>
      <c r="AZ266" s="62"/>
      <c r="BA266" s="52">
        <v>1</v>
      </c>
      <c r="BB266" s="6"/>
      <c r="BC266" s="6"/>
      <c r="BD266" s="6"/>
      <c r="BE266" s="6">
        <v>1</v>
      </c>
      <c r="BF266" s="64" t="s">
        <v>106</v>
      </c>
      <c r="BG266" s="5" t="s">
        <v>96</v>
      </c>
      <c r="BH266" s="5" t="s">
        <v>109</v>
      </c>
      <c r="BJ266" s="6">
        <v>1</v>
      </c>
    </row>
    <row r="267" spans="1:62" ht="15" customHeight="1" x14ac:dyDescent="0.25">
      <c r="A267" s="53">
        <f t="shared" si="115"/>
        <v>199</v>
      </c>
      <c r="B267" s="53">
        <f t="shared" si="115"/>
        <v>10</v>
      </c>
      <c r="C267" s="54" t="s">
        <v>408</v>
      </c>
      <c r="D267" s="55" t="s">
        <v>104</v>
      </c>
      <c r="E267" s="56">
        <v>42361</v>
      </c>
      <c r="F267" s="57">
        <f t="shared" si="100"/>
        <v>1952088848000</v>
      </c>
      <c r="G267" s="58">
        <f t="shared" si="101"/>
        <v>219091687000</v>
      </c>
      <c r="H267" s="58">
        <v>49011000000</v>
      </c>
      <c r="I267" s="58">
        <v>13779315000</v>
      </c>
      <c r="J267" s="58">
        <v>7625700000</v>
      </c>
      <c r="K267" s="58">
        <v>148675672000</v>
      </c>
      <c r="L267" s="58">
        <f t="shared" si="102"/>
        <v>1216644664000</v>
      </c>
      <c r="M267" s="58">
        <v>42978635000</v>
      </c>
      <c r="N267" s="58">
        <v>1000373359000</v>
      </c>
      <c r="O267" s="58">
        <v>173292670000</v>
      </c>
      <c r="P267" s="58">
        <f t="shared" si="103"/>
        <v>516352497000</v>
      </c>
      <c r="Q267" s="58">
        <v>910928000</v>
      </c>
      <c r="R267" s="58">
        <v>0</v>
      </c>
      <c r="S267" s="58">
        <v>97935325000</v>
      </c>
      <c r="T267" s="58">
        <v>292806412000</v>
      </c>
      <c r="U267" s="58">
        <v>124699832000</v>
      </c>
      <c r="V267" s="58">
        <f t="shared" si="104"/>
        <v>2113666475000</v>
      </c>
      <c r="W267" s="58">
        <f t="shared" si="105"/>
        <v>1282230760000</v>
      </c>
      <c r="X267" s="58">
        <v>984348274000</v>
      </c>
      <c r="Y267" s="58">
        <v>0</v>
      </c>
      <c r="Z267" s="58">
        <v>234085000</v>
      </c>
      <c r="AA267" s="58">
        <v>32406000000</v>
      </c>
      <c r="AB267" s="58">
        <v>9121580000</v>
      </c>
      <c r="AC267" s="58">
        <v>6796605000</v>
      </c>
      <c r="AD267" s="58">
        <v>247324216000</v>
      </c>
      <c r="AE267" s="58">
        <v>2000000000</v>
      </c>
      <c r="AF267" s="58">
        <f t="shared" si="106"/>
        <v>831435715000</v>
      </c>
      <c r="AG267" s="58">
        <v>28313634000</v>
      </c>
      <c r="AH267" s="58">
        <v>494765227000</v>
      </c>
      <c r="AI267" s="58">
        <v>308356854000</v>
      </c>
      <c r="AJ267" s="58">
        <f t="shared" si="107"/>
        <v>170337627000</v>
      </c>
      <c r="AK267" s="58">
        <v>170337627000</v>
      </c>
      <c r="AL267" s="58">
        <v>0</v>
      </c>
      <c r="AM267" s="58">
        <v>0</v>
      </c>
      <c r="AN267" s="58">
        <v>0</v>
      </c>
      <c r="AO267" s="58">
        <v>0</v>
      </c>
      <c r="AP267" s="58">
        <v>0</v>
      </c>
      <c r="AQ267" s="58">
        <f t="shared" si="108"/>
        <v>8760000000</v>
      </c>
      <c r="AR267" s="58">
        <v>0</v>
      </c>
      <c r="AS267" s="58">
        <v>8760000000</v>
      </c>
      <c r="AT267" s="58">
        <v>0</v>
      </c>
      <c r="AU267" s="58">
        <v>0</v>
      </c>
      <c r="AV267" s="59">
        <f t="shared" si="109"/>
        <v>-161577627000</v>
      </c>
      <c r="AW267" s="59">
        <f t="shared" si="94"/>
        <v>161577627000</v>
      </c>
      <c r="AX267" s="60">
        <f t="shared" si="116"/>
        <v>0</v>
      </c>
      <c r="AY267" s="61">
        <v>1</v>
      </c>
      <c r="AZ267" s="62"/>
      <c r="BA267" s="52">
        <v>1</v>
      </c>
      <c r="BB267" s="6"/>
      <c r="BC267" s="6"/>
      <c r="BD267" s="6"/>
      <c r="BE267" s="52">
        <v>1</v>
      </c>
      <c r="BG267" s="5" t="s">
        <v>96</v>
      </c>
      <c r="BH267" s="5" t="s">
        <v>130</v>
      </c>
      <c r="BJ267" s="6">
        <v>1</v>
      </c>
    </row>
    <row r="268" spans="1:62" ht="15" customHeight="1" x14ac:dyDescent="0.25">
      <c r="A268" s="53">
        <f t="shared" si="115"/>
        <v>200</v>
      </c>
      <c r="B268" s="53">
        <f t="shared" si="115"/>
        <v>11</v>
      </c>
      <c r="C268" s="54" t="s">
        <v>409</v>
      </c>
      <c r="D268" s="55" t="s">
        <v>410</v>
      </c>
      <c r="E268" s="56">
        <v>42361</v>
      </c>
      <c r="F268" s="57">
        <f t="shared" si="100"/>
        <v>1967338349000</v>
      </c>
      <c r="G268" s="58">
        <f t="shared" si="101"/>
        <v>216509544000</v>
      </c>
      <c r="H268" s="58">
        <v>91947965000</v>
      </c>
      <c r="I268" s="58">
        <v>19919531000</v>
      </c>
      <c r="J268" s="58">
        <v>8138281000</v>
      </c>
      <c r="K268" s="58">
        <v>96503767000</v>
      </c>
      <c r="L268" s="58">
        <f t="shared" si="102"/>
        <v>1538609267000</v>
      </c>
      <c r="M268" s="58">
        <v>36959080000</v>
      </c>
      <c r="N268" s="58">
        <v>996164049000</v>
      </c>
      <c r="O268" s="58">
        <v>505486138000</v>
      </c>
      <c r="P268" s="58">
        <f t="shared" si="103"/>
        <v>212219538000</v>
      </c>
      <c r="Q268" s="58">
        <v>0</v>
      </c>
      <c r="R268" s="58">
        <v>0</v>
      </c>
      <c r="S268" s="58">
        <v>103533194000</v>
      </c>
      <c r="T268" s="58">
        <v>108686344000</v>
      </c>
      <c r="U268" s="58">
        <v>0</v>
      </c>
      <c r="V268" s="58">
        <f t="shared" si="104"/>
        <v>2052584508000</v>
      </c>
      <c r="W268" s="58">
        <f t="shared" si="105"/>
        <v>1479208785000</v>
      </c>
      <c r="X268" s="58">
        <v>1172833392000</v>
      </c>
      <c r="Y268" s="58">
        <v>0</v>
      </c>
      <c r="Z268" s="58">
        <v>0</v>
      </c>
      <c r="AA268" s="58">
        <v>48897733000</v>
      </c>
      <c r="AB268" s="58">
        <v>4130000000</v>
      </c>
      <c r="AC268" s="58">
        <v>11186750000</v>
      </c>
      <c r="AD268" s="58">
        <v>239660910000</v>
      </c>
      <c r="AE268" s="58">
        <v>2500000000</v>
      </c>
      <c r="AF268" s="58">
        <f t="shared" si="106"/>
        <v>573375723000</v>
      </c>
      <c r="AG268" s="58">
        <v>17015015740</v>
      </c>
      <c r="AH268" s="58">
        <v>319095944725</v>
      </c>
      <c r="AI268" s="58">
        <v>237264762535</v>
      </c>
      <c r="AJ268" s="58">
        <f t="shared" si="107"/>
        <v>95246159000</v>
      </c>
      <c r="AK268" s="58">
        <v>95246159000</v>
      </c>
      <c r="AL268" s="58">
        <v>0</v>
      </c>
      <c r="AM268" s="58">
        <v>0</v>
      </c>
      <c r="AN268" s="58">
        <v>0</v>
      </c>
      <c r="AO268" s="58">
        <v>0</v>
      </c>
      <c r="AP268" s="58">
        <v>0</v>
      </c>
      <c r="AQ268" s="58">
        <f t="shared" si="108"/>
        <v>10000000000</v>
      </c>
      <c r="AR268" s="58">
        <v>0</v>
      </c>
      <c r="AS268" s="58">
        <v>10000000000</v>
      </c>
      <c r="AT268" s="58">
        <v>0</v>
      </c>
      <c r="AU268" s="58">
        <v>0</v>
      </c>
      <c r="AV268" s="59">
        <f t="shared" si="109"/>
        <v>-85246159000</v>
      </c>
      <c r="AW268" s="59">
        <f t="shared" si="94"/>
        <v>85246159000</v>
      </c>
      <c r="AX268" s="60">
        <f t="shared" si="116"/>
        <v>0</v>
      </c>
      <c r="AY268" s="61">
        <v>1</v>
      </c>
      <c r="AZ268" s="62"/>
      <c r="BA268" s="63">
        <v>1</v>
      </c>
      <c r="BB268" s="6"/>
      <c r="BC268" s="6"/>
      <c r="BD268" s="6"/>
      <c r="BG268" s="5" t="s">
        <v>163</v>
      </c>
      <c r="BH268" s="5" t="s">
        <v>114</v>
      </c>
    </row>
    <row r="269" spans="1:62" ht="15" customHeight="1" x14ac:dyDescent="0.25">
      <c r="A269" s="53">
        <f t="shared" si="115"/>
        <v>201</v>
      </c>
      <c r="B269" s="53">
        <f t="shared" si="115"/>
        <v>12</v>
      </c>
      <c r="C269" s="54" t="s">
        <v>411</v>
      </c>
      <c r="D269" s="55" t="s">
        <v>143</v>
      </c>
      <c r="E269" s="56">
        <v>42345</v>
      </c>
      <c r="F269" s="57">
        <f t="shared" si="100"/>
        <v>2525788031000</v>
      </c>
      <c r="G269" s="58">
        <f t="shared" si="101"/>
        <v>216524649000</v>
      </c>
      <c r="H269" s="58">
        <v>49043000000</v>
      </c>
      <c r="I269" s="58">
        <v>26135019000</v>
      </c>
      <c r="J269" s="58">
        <v>6201619000</v>
      </c>
      <c r="K269" s="58">
        <v>135145011000</v>
      </c>
      <c r="L269" s="58">
        <f t="shared" si="102"/>
        <v>1487315081000</v>
      </c>
      <c r="M269" s="58">
        <v>34576982000</v>
      </c>
      <c r="N269" s="58">
        <v>1256068249000</v>
      </c>
      <c r="O269" s="58">
        <v>196669850000</v>
      </c>
      <c r="P269" s="58">
        <f t="shared" si="103"/>
        <v>821948301000</v>
      </c>
      <c r="Q269" s="58">
        <v>0</v>
      </c>
      <c r="R269" s="58">
        <v>0</v>
      </c>
      <c r="S269" s="58">
        <v>99365806000</v>
      </c>
      <c r="T269" s="58">
        <v>382433637000</v>
      </c>
      <c r="U269" s="58">
        <v>340148858000</v>
      </c>
      <c r="V269" s="58">
        <f t="shared" si="104"/>
        <v>2604207342000</v>
      </c>
      <c r="W269" s="58">
        <f t="shared" si="105"/>
        <v>1746115507000</v>
      </c>
      <c r="X269" s="58">
        <v>1273776543000</v>
      </c>
      <c r="Y269" s="58">
        <v>0</v>
      </c>
      <c r="Z269" s="58">
        <v>0</v>
      </c>
      <c r="AA269" s="58">
        <v>7295806000</v>
      </c>
      <c r="AB269" s="58">
        <v>41420700000</v>
      </c>
      <c r="AC269" s="58">
        <v>7802433000</v>
      </c>
      <c r="AD269" s="58">
        <v>413320025000</v>
      </c>
      <c r="AE269" s="58">
        <v>2500000000</v>
      </c>
      <c r="AF269" s="58">
        <f t="shared" si="106"/>
        <v>858091835000</v>
      </c>
      <c r="AG269" s="58">
        <v>48757590000</v>
      </c>
      <c r="AH269" s="58">
        <v>304160103000</v>
      </c>
      <c r="AI269" s="58">
        <v>505174142000</v>
      </c>
      <c r="AJ269" s="58">
        <f t="shared" si="107"/>
        <v>91319311000</v>
      </c>
      <c r="AK269" s="58">
        <v>88819311000</v>
      </c>
      <c r="AL269" s="58">
        <v>0</v>
      </c>
      <c r="AM269" s="58">
        <v>0</v>
      </c>
      <c r="AN269" s="58">
        <v>0</v>
      </c>
      <c r="AO269" s="58">
        <v>2500000000</v>
      </c>
      <c r="AP269" s="58">
        <v>0</v>
      </c>
      <c r="AQ269" s="58">
        <f t="shared" si="108"/>
        <v>12900000000</v>
      </c>
      <c r="AR269" s="58">
        <v>0</v>
      </c>
      <c r="AS269" s="58">
        <v>10400000000</v>
      </c>
      <c r="AT269" s="58">
        <v>0</v>
      </c>
      <c r="AU269" s="58">
        <v>2500000000</v>
      </c>
      <c r="AV269" s="59">
        <f t="shared" si="109"/>
        <v>-78419311000</v>
      </c>
      <c r="AW269" s="59">
        <f t="shared" si="94"/>
        <v>78419311000</v>
      </c>
      <c r="AX269" s="60">
        <f t="shared" si="116"/>
        <v>0</v>
      </c>
      <c r="AY269" s="61">
        <v>1</v>
      </c>
      <c r="AZ269" s="62"/>
      <c r="BA269" s="52">
        <v>1</v>
      </c>
      <c r="BB269" s="6"/>
      <c r="BC269" s="6"/>
      <c r="BD269" s="6"/>
      <c r="BE269" s="52">
        <v>1</v>
      </c>
      <c r="BF269" s="64" t="s">
        <v>114</v>
      </c>
      <c r="BG269" s="5" t="s">
        <v>115</v>
      </c>
      <c r="BH269" s="5" t="s">
        <v>114</v>
      </c>
      <c r="BJ269" s="6">
        <v>1</v>
      </c>
    </row>
    <row r="270" spans="1:62" ht="15" customHeight="1" x14ac:dyDescent="0.25">
      <c r="A270" s="53">
        <f t="shared" si="115"/>
        <v>202</v>
      </c>
      <c r="B270" s="53">
        <f t="shared" si="115"/>
        <v>13</v>
      </c>
      <c r="C270" s="54" t="s">
        <v>412</v>
      </c>
      <c r="D270" s="55" t="s">
        <v>99</v>
      </c>
      <c r="E270" s="56">
        <v>42367</v>
      </c>
      <c r="F270" s="57">
        <f t="shared" si="100"/>
        <v>1892380740654</v>
      </c>
      <c r="G270" s="58">
        <f t="shared" si="101"/>
        <v>203810166929</v>
      </c>
      <c r="H270" s="58">
        <v>56527250000</v>
      </c>
      <c r="I270" s="58">
        <v>17385769729</v>
      </c>
      <c r="J270" s="58">
        <v>10901700000</v>
      </c>
      <c r="K270" s="58">
        <v>118995447200</v>
      </c>
      <c r="L270" s="58">
        <f t="shared" si="102"/>
        <v>1151766813725</v>
      </c>
      <c r="M270" s="58">
        <v>49885731765</v>
      </c>
      <c r="N270" s="58">
        <v>972952576000</v>
      </c>
      <c r="O270" s="58">
        <v>128928505960</v>
      </c>
      <c r="P270" s="58">
        <f t="shared" si="103"/>
        <v>536803760000</v>
      </c>
      <c r="Q270" s="58">
        <v>6260000000</v>
      </c>
      <c r="R270" s="58">
        <v>0</v>
      </c>
      <c r="S270" s="58">
        <v>87848856000</v>
      </c>
      <c r="T270" s="58">
        <v>276099168000</v>
      </c>
      <c r="U270" s="58">
        <v>166595736000</v>
      </c>
      <c r="V270" s="58">
        <f t="shared" si="104"/>
        <v>1989413403646</v>
      </c>
      <c r="W270" s="58">
        <f t="shared" si="105"/>
        <v>1286989828536</v>
      </c>
      <c r="X270" s="58">
        <v>988965915786</v>
      </c>
      <c r="Y270" s="58">
        <v>30000000</v>
      </c>
      <c r="Z270" s="58">
        <v>0</v>
      </c>
      <c r="AA270" s="58">
        <v>13956444000</v>
      </c>
      <c r="AB270" s="58">
        <v>0</v>
      </c>
      <c r="AC270" s="58">
        <v>7391301973</v>
      </c>
      <c r="AD270" s="58">
        <v>273146166777</v>
      </c>
      <c r="AE270" s="58">
        <v>3500000000</v>
      </c>
      <c r="AF270" s="58">
        <f t="shared" si="106"/>
        <v>702423575110</v>
      </c>
      <c r="AG270" s="58">
        <v>33585043600</v>
      </c>
      <c r="AH270" s="58">
        <v>362303482240</v>
      </c>
      <c r="AI270" s="58">
        <v>306535049270</v>
      </c>
      <c r="AJ270" s="58">
        <f t="shared" si="107"/>
        <v>114207662992</v>
      </c>
      <c r="AK270" s="58">
        <v>114059629992</v>
      </c>
      <c r="AL270" s="58">
        <v>0</v>
      </c>
      <c r="AM270" s="58">
        <v>0</v>
      </c>
      <c r="AN270" s="58">
        <v>0</v>
      </c>
      <c r="AO270" s="58">
        <v>148033000</v>
      </c>
      <c r="AP270" s="58">
        <v>0</v>
      </c>
      <c r="AQ270" s="58">
        <f t="shared" si="108"/>
        <v>17175000000</v>
      </c>
      <c r="AR270" s="58">
        <v>0</v>
      </c>
      <c r="AS270" s="58">
        <v>17000000000</v>
      </c>
      <c r="AT270" s="58">
        <v>175000000</v>
      </c>
      <c r="AU270" s="58">
        <v>0</v>
      </c>
      <c r="AV270" s="59">
        <f t="shared" si="109"/>
        <v>-97032662992</v>
      </c>
      <c r="AW270" s="59">
        <f t="shared" si="94"/>
        <v>97032662992</v>
      </c>
      <c r="AX270" s="60">
        <f t="shared" si="116"/>
        <v>0</v>
      </c>
      <c r="AY270" s="61">
        <v>1</v>
      </c>
      <c r="AZ270" s="62"/>
      <c r="BA270" s="52">
        <v>1</v>
      </c>
      <c r="BB270" s="6"/>
      <c r="BC270" s="6"/>
      <c r="BD270" s="6"/>
      <c r="BG270" s="5" t="s">
        <v>96</v>
      </c>
      <c r="BH270" s="5" t="s">
        <v>137</v>
      </c>
      <c r="BJ270" s="6">
        <v>1</v>
      </c>
    </row>
    <row r="271" spans="1:62" ht="15" customHeight="1" x14ac:dyDescent="0.25">
      <c r="A271" s="53">
        <f t="shared" si="115"/>
        <v>203</v>
      </c>
      <c r="B271" s="53">
        <f t="shared" si="115"/>
        <v>14</v>
      </c>
      <c r="C271" s="54" t="s">
        <v>413</v>
      </c>
      <c r="D271" s="55" t="s">
        <v>119</v>
      </c>
      <c r="E271" s="56">
        <v>42342</v>
      </c>
      <c r="F271" s="57">
        <f t="shared" si="100"/>
        <v>2364485257000</v>
      </c>
      <c r="G271" s="58">
        <f t="shared" si="101"/>
        <v>194443122000</v>
      </c>
      <c r="H271" s="58">
        <v>67160000000</v>
      </c>
      <c r="I271" s="58">
        <v>22671627000</v>
      </c>
      <c r="J271" s="58">
        <v>7043425500</v>
      </c>
      <c r="K271" s="58">
        <v>97568069500</v>
      </c>
      <c r="L271" s="58">
        <f t="shared" si="102"/>
        <v>1372797561000</v>
      </c>
      <c r="M271" s="58">
        <v>26483384000</v>
      </c>
      <c r="N271" s="58">
        <v>1237967327000</v>
      </c>
      <c r="O271" s="58">
        <v>108346850000</v>
      </c>
      <c r="P271" s="58">
        <f t="shared" si="103"/>
        <v>797244574000</v>
      </c>
      <c r="Q271" s="58">
        <v>0</v>
      </c>
      <c r="R271" s="58">
        <v>0</v>
      </c>
      <c r="S271" s="58">
        <v>137022832000</v>
      </c>
      <c r="T271" s="58">
        <v>416355317000</v>
      </c>
      <c r="U271" s="58">
        <v>243866425000</v>
      </c>
      <c r="V271" s="58">
        <f t="shared" si="104"/>
        <v>2423335408400</v>
      </c>
      <c r="W271" s="58">
        <f t="shared" si="105"/>
        <v>2020963730400</v>
      </c>
      <c r="X271" s="58">
        <v>1548116380000</v>
      </c>
      <c r="Y271" s="58">
        <v>0</v>
      </c>
      <c r="Z271" s="58">
        <v>0</v>
      </c>
      <c r="AA271" s="58">
        <v>21020580000</v>
      </c>
      <c r="AB271" s="58">
        <v>10439500000</v>
      </c>
      <c r="AC271" s="58">
        <v>8983162700</v>
      </c>
      <c r="AD271" s="58">
        <v>429721020500</v>
      </c>
      <c r="AE271" s="58">
        <v>2683087200</v>
      </c>
      <c r="AF271" s="58">
        <f t="shared" si="106"/>
        <v>402371678000</v>
      </c>
      <c r="AG271" s="58">
        <v>27756580310</v>
      </c>
      <c r="AH271" s="58">
        <v>233784902385</v>
      </c>
      <c r="AI271" s="58">
        <v>140830195305</v>
      </c>
      <c r="AJ271" s="58">
        <f t="shared" si="107"/>
        <v>67050151400</v>
      </c>
      <c r="AK271" s="58">
        <v>67050151400</v>
      </c>
      <c r="AL271" s="58">
        <v>0</v>
      </c>
      <c r="AM271" s="58">
        <v>0</v>
      </c>
      <c r="AN271" s="58">
        <v>0</v>
      </c>
      <c r="AO271" s="58">
        <v>0</v>
      </c>
      <c r="AP271" s="58">
        <v>0</v>
      </c>
      <c r="AQ271" s="58">
        <f t="shared" si="108"/>
        <v>8200000000</v>
      </c>
      <c r="AR271" s="58">
        <v>5000000000</v>
      </c>
      <c r="AS271" s="58">
        <v>3200000000</v>
      </c>
      <c r="AT271" s="58">
        <v>0</v>
      </c>
      <c r="AU271" s="58">
        <v>0</v>
      </c>
      <c r="AV271" s="59">
        <f t="shared" si="109"/>
        <v>-58850151400</v>
      </c>
      <c r="AW271" s="59">
        <f t="shared" si="94"/>
        <v>58850151400</v>
      </c>
      <c r="AX271" s="60">
        <f t="shared" si="116"/>
        <v>0</v>
      </c>
      <c r="AY271" s="61">
        <v>1</v>
      </c>
      <c r="AZ271" s="62"/>
      <c r="BA271" s="52">
        <v>1</v>
      </c>
      <c r="BB271" s="6"/>
      <c r="BC271" s="6"/>
      <c r="BD271" s="6"/>
      <c r="BG271" s="5" t="s">
        <v>96</v>
      </c>
      <c r="BH271" s="5" t="s">
        <v>97</v>
      </c>
      <c r="BJ271" s="6">
        <v>1</v>
      </c>
    </row>
    <row r="272" spans="1:62" ht="15" customHeight="1" x14ac:dyDescent="0.25">
      <c r="A272" s="53">
        <f t="shared" si="115"/>
        <v>204</v>
      </c>
      <c r="B272" s="53">
        <f t="shared" si="115"/>
        <v>15</v>
      </c>
      <c r="C272" s="54" t="s">
        <v>414</v>
      </c>
      <c r="D272" s="55" t="s">
        <v>143</v>
      </c>
      <c r="E272" s="56">
        <v>42360</v>
      </c>
      <c r="F272" s="57">
        <f t="shared" si="100"/>
        <v>1752195207000</v>
      </c>
      <c r="G272" s="58">
        <f t="shared" si="101"/>
        <v>274923909000</v>
      </c>
      <c r="H272" s="58">
        <v>73869717000</v>
      </c>
      <c r="I272" s="58">
        <v>17287997000</v>
      </c>
      <c r="J272" s="58">
        <v>5603691000</v>
      </c>
      <c r="K272" s="58">
        <v>178162504000</v>
      </c>
      <c r="L272" s="58">
        <f t="shared" si="102"/>
        <v>1036520387000</v>
      </c>
      <c r="M272" s="58">
        <v>214366616000</v>
      </c>
      <c r="N272" s="58">
        <v>822153771000</v>
      </c>
      <c r="O272" s="58">
        <v>0</v>
      </c>
      <c r="P272" s="58">
        <f t="shared" si="103"/>
        <v>440750911000</v>
      </c>
      <c r="Q272" s="58">
        <v>2681453000</v>
      </c>
      <c r="R272" s="58">
        <v>0</v>
      </c>
      <c r="S272" s="58">
        <v>123345920000</v>
      </c>
      <c r="T272" s="58">
        <v>233501391000</v>
      </c>
      <c r="U272" s="58">
        <v>81222147000</v>
      </c>
      <c r="V272" s="58">
        <f t="shared" si="104"/>
        <v>1922732239000</v>
      </c>
      <c r="W272" s="58">
        <f t="shared" si="105"/>
        <v>1132189321000</v>
      </c>
      <c r="X272" s="58">
        <v>894955302000</v>
      </c>
      <c r="Y272" s="58">
        <v>3398000</v>
      </c>
      <c r="Z272" s="58">
        <v>0</v>
      </c>
      <c r="AA272" s="58">
        <v>13339998000</v>
      </c>
      <c r="AB272" s="58">
        <v>24729282000</v>
      </c>
      <c r="AC272" s="58">
        <v>9467435000</v>
      </c>
      <c r="AD272" s="58">
        <v>186693906000</v>
      </c>
      <c r="AE272" s="58">
        <v>3000000000</v>
      </c>
      <c r="AF272" s="58">
        <f t="shared" si="106"/>
        <v>790542918000</v>
      </c>
      <c r="AG272" s="58">
        <v>31864430000</v>
      </c>
      <c r="AH272" s="58">
        <v>350106131000</v>
      </c>
      <c r="AI272" s="58">
        <v>408572357000</v>
      </c>
      <c r="AJ272" s="58">
        <f t="shared" si="107"/>
        <v>179593611000</v>
      </c>
      <c r="AK272" s="58">
        <v>179593611000</v>
      </c>
      <c r="AL272" s="58">
        <v>0</v>
      </c>
      <c r="AM272" s="58">
        <v>0</v>
      </c>
      <c r="AN272" s="58">
        <v>0</v>
      </c>
      <c r="AO272" s="58">
        <v>0</v>
      </c>
      <c r="AP272" s="58">
        <v>0</v>
      </c>
      <c r="AQ272" s="58">
        <f t="shared" si="108"/>
        <v>9056579000</v>
      </c>
      <c r="AR272" s="58">
        <v>0</v>
      </c>
      <c r="AS272" s="58">
        <v>9000000000</v>
      </c>
      <c r="AT272" s="58">
        <v>56579000</v>
      </c>
      <c r="AU272" s="58">
        <v>0</v>
      </c>
      <c r="AV272" s="59">
        <f t="shared" si="109"/>
        <v>-170537032000</v>
      </c>
      <c r="AW272" s="59">
        <f t="shared" si="94"/>
        <v>170537032000</v>
      </c>
      <c r="AX272" s="60">
        <f t="shared" si="116"/>
        <v>0</v>
      </c>
      <c r="AY272" s="61">
        <v>1</v>
      </c>
      <c r="AZ272" s="62"/>
      <c r="BA272" s="52">
        <v>1</v>
      </c>
      <c r="BB272" s="6"/>
      <c r="BC272" s="6"/>
      <c r="BD272" s="6"/>
      <c r="BE272" s="52">
        <v>1</v>
      </c>
      <c r="BG272" s="5" t="s">
        <v>96</v>
      </c>
      <c r="BH272" s="5" t="s">
        <v>102</v>
      </c>
      <c r="BJ272" s="6">
        <v>1</v>
      </c>
    </row>
    <row r="273" spans="1:62" ht="15" customHeight="1" x14ac:dyDescent="0.25">
      <c r="A273" s="53">
        <f t="shared" si="115"/>
        <v>205</v>
      </c>
      <c r="B273" s="53">
        <f t="shared" si="115"/>
        <v>16</v>
      </c>
      <c r="C273" s="54" t="s">
        <v>415</v>
      </c>
      <c r="D273" s="55" t="s">
        <v>117</v>
      </c>
      <c r="E273" s="56">
        <v>42352</v>
      </c>
      <c r="F273" s="57">
        <f t="shared" si="100"/>
        <v>2168440109680</v>
      </c>
      <c r="G273" s="58">
        <f t="shared" si="101"/>
        <v>240539782600</v>
      </c>
      <c r="H273" s="58">
        <v>87065710000</v>
      </c>
      <c r="I273" s="58">
        <v>16164869100</v>
      </c>
      <c r="J273" s="58">
        <v>15356061000</v>
      </c>
      <c r="K273" s="58">
        <v>121953142500</v>
      </c>
      <c r="L273" s="58">
        <f t="shared" si="102"/>
        <v>1225954624000</v>
      </c>
      <c r="M273" s="58">
        <v>38931197000</v>
      </c>
      <c r="N273" s="58">
        <v>1078981977000</v>
      </c>
      <c r="O273" s="58">
        <v>108041450000</v>
      </c>
      <c r="P273" s="58">
        <f t="shared" si="103"/>
        <v>701945703080</v>
      </c>
      <c r="Q273" s="58">
        <v>1207953080</v>
      </c>
      <c r="R273" s="58">
        <v>0</v>
      </c>
      <c r="S273" s="58">
        <v>140544424000</v>
      </c>
      <c r="T273" s="58">
        <v>333213025000</v>
      </c>
      <c r="U273" s="58">
        <v>226980301000</v>
      </c>
      <c r="V273" s="58">
        <f t="shared" si="104"/>
        <v>2340396942410</v>
      </c>
      <c r="W273" s="58">
        <f t="shared" si="105"/>
        <v>1604377238390</v>
      </c>
      <c r="X273" s="58">
        <v>1197544209910</v>
      </c>
      <c r="Y273" s="58">
        <v>0</v>
      </c>
      <c r="Z273" s="58">
        <v>0</v>
      </c>
      <c r="AA273" s="58">
        <v>4785700000</v>
      </c>
      <c r="AB273" s="58">
        <v>13424200000</v>
      </c>
      <c r="AC273" s="58">
        <v>10034519480</v>
      </c>
      <c r="AD273" s="58">
        <v>353608609000</v>
      </c>
      <c r="AE273" s="58">
        <v>24980000000</v>
      </c>
      <c r="AF273" s="58">
        <f t="shared" si="106"/>
        <v>736019704020</v>
      </c>
      <c r="AG273" s="58">
        <v>63217853526</v>
      </c>
      <c r="AH273" s="58">
        <v>273227972834</v>
      </c>
      <c r="AI273" s="58">
        <v>399573877660</v>
      </c>
      <c r="AJ273" s="58">
        <f t="shared" si="107"/>
        <v>205301832730</v>
      </c>
      <c r="AK273" s="58">
        <v>90725374730</v>
      </c>
      <c r="AL273" s="58">
        <v>114276458000</v>
      </c>
      <c r="AM273" s="58">
        <v>0</v>
      </c>
      <c r="AN273" s="58">
        <v>0</v>
      </c>
      <c r="AO273" s="58">
        <v>300000000</v>
      </c>
      <c r="AP273" s="58">
        <v>0</v>
      </c>
      <c r="AQ273" s="58">
        <f t="shared" si="108"/>
        <v>33345000000</v>
      </c>
      <c r="AR273" s="58">
        <v>26000000000</v>
      </c>
      <c r="AS273" s="58">
        <v>7345000000</v>
      </c>
      <c r="AT273" s="58">
        <v>0</v>
      </c>
      <c r="AU273" s="58">
        <v>0</v>
      </c>
      <c r="AV273" s="59">
        <f t="shared" si="109"/>
        <v>-171956832730</v>
      </c>
      <c r="AW273" s="59">
        <f t="shared" si="94"/>
        <v>171956832730</v>
      </c>
      <c r="AX273" s="60">
        <f t="shared" si="116"/>
        <v>0</v>
      </c>
      <c r="AY273" s="61">
        <v>1</v>
      </c>
      <c r="AZ273" s="62"/>
      <c r="BA273" s="52">
        <v>1</v>
      </c>
      <c r="BB273" s="6"/>
      <c r="BC273" s="6"/>
      <c r="BD273" s="6"/>
      <c r="BE273" s="6">
        <v>1</v>
      </c>
      <c r="BG273" s="5" t="s">
        <v>96</v>
      </c>
      <c r="BH273" s="5" t="s">
        <v>186</v>
      </c>
      <c r="BJ273" s="6">
        <v>1</v>
      </c>
    </row>
    <row r="274" spans="1:62" ht="15" customHeight="1" x14ac:dyDescent="0.25">
      <c r="A274" s="53">
        <f t="shared" si="115"/>
        <v>206</v>
      </c>
      <c r="B274" s="53">
        <f t="shared" si="115"/>
        <v>17</v>
      </c>
      <c r="C274" s="54" t="s">
        <v>416</v>
      </c>
      <c r="D274" s="55" t="s">
        <v>117</v>
      </c>
      <c r="E274" s="56">
        <v>42366</v>
      </c>
      <c r="F274" s="57">
        <f t="shared" si="100"/>
        <v>2377821008000</v>
      </c>
      <c r="G274" s="58">
        <f t="shared" si="101"/>
        <v>267966240000</v>
      </c>
      <c r="H274" s="58">
        <v>53410000000</v>
      </c>
      <c r="I274" s="58">
        <v>33094866000</v>
      </c>
      <c r="J274" s="58">
        <v>11878421000</v>
      </c>
      <c r="K274" s="58">
        <v>169582953000</v>
      </c>
      <c r="L274" s="58">
        <f t="shared" si="102"/>
        <v>1394275829000</v>
      </c>
      <c r="M274" s="58">
        <v>35271502000</v>
      </c>
      <c r="N274" s="58">
        <v>1207508997000</v>
      </c>
      <c r="O274" s="58">
        <v>151495330000</v>
      </c>
      <c r="P274" s="58">
        <f t="shared" si="103"/>
        <v>715578939000</v>
      </c>
      <c r="Q274" s="58">
        <v>2063018000</v>
      </c>
      <c r="R274" s="58">
        <v>0</v>
      </c>
      <c r="S274" s="58">
        <v>110505280000</v>
      </c>
      <c r="T274" s="58">
        <v>354057954000</v>
      </c>
      <c r="U274" s="58">
        <v>248952687000</v>
      </c>
      <c r="V274" s="58">
        <f t="shared" si="104"/>
        <v>2554346771000</v>
      </c>
      <c r="W274" s="58">
        <f t="shared" si="105"/>
        <v>1745966702000</v>
      </c>
      <c r="X274" s="58">
        <v>1232199052000</v>
      </c>
      <c r="Y274" s="58">
        <v>0</v>
      </c>
      <c r="Z274" s="58">
        <v>0</v>
      </c>
      <c r="AA274" s="58">
        <v>37527202000</v>
      </c>
      <c r="AB274" s="58">
        <v>6284000000</v>
      </c>
      <c r="AC274" s="58">
        <v>8700487000</v>
      </c>
      <c r="AD274" s="58">
        <v>456255961000</v>
      </c>
      <c r="AE274" s="58">
        <v>5000000000</v>
      </c>
      <c r="AF274" s="58">
        <f t="shared" si="106"/>
        <v>808380069000</v>
      </c>
      <c r="AG274" s="58">
        <v>25027425000</v>
      </c>
      <c r="AH274" s="58">
        <v>466836389000</v>
      </c>
      <c r="AI274" s="58">
        <v>316516255000</v>
      </c>
      <c r="AJ274" s="58">
        <f t="shared" si="107"/>
        <v>186525763000</v>
      </c>
      <c r="AK274" s="58">
        <v>186525763000</v>
      </c>
      <c r="AL274" s="58">
        <v>0</v>
      </c>
      <c r="AM274" s="58">
        <v>0</v>
      </c>
      <c r="AN274" s="58">
        <v>0</v>
      </c>
      <c r="AO274" s="58">
        <v>0</v>
      </c>
      <c r="AP274" s="58">
        <v>0</v>
      </c>
      <c r="AQ274" s="58">
        <f t="shared" si="108"/>
        <v>10000000000</v>
      </c>
      <c r="AR274" s="58">
        <v>0</v>
      </c>
      <c r="AS274" s="58">
        <v>10000000000</v>
      </c>
      <c r="AT274" s="58">
        <v>0</v>
      </c>
      <c r="AU274" s="58">
        <v>0</v>
      </c>
      <c r="AV274" s="59">
        <f t="shared" si="109"/>
        <v>-176525763000</v>
      </c>
      <c r="AW274" s="59">
        <f t="shared" si="94"/>
        <v>176525763000</v>
      </c>
      <c r="AX274" s="60">
        <f t="shared" si="116"/>
        <v>0</v>
      </c>
      <c r="AY274" s="61">
        <v>1</v>
      </c>
      <c r="AZ274" s="62"/>
      <c r="BA274" s="52">
        <v>1</v>
      </c>
      <c r="BB274" s="6"/>
      <c r="BC274" s="6"/>
      <c r="BD274" s="6"/>
      <c r="BG274" s="5" t="s">
        <v>96</v>
      </c>
      <c r="BH274" s="5" t="s">
        <v>186</v>
      </c>
      <c r="BJ274" s="6">
        <v>1</v>
      </c>
    </row>
    <row r="275" spans="1:62" ht="15" customHeight="1" x14ac:dyDescent="0.25">
      <c r="A275" s="53">
        <f t="shared" ref="A275:B290" si="117">A274+1</f>
        <v>207</v>
      </c>
      <c r="B275" s="53">
        <f t="shared" si="117"/>
        <v>18</v>
      </c>
      <c r="C275" s="54" t="s">
        <v>417</v>
      </c>
      <c r="D275" s="55" t="s">
        <v>143</v>
      </c>
      <c r="E275" s="56">
        <v>42367</v>
      </c>
      <c r="F275" s="57">
        <f t="shared" si="100"/>
        <v>1854438065609</v>
      </c>
      <c r="G275" s="58">
        <f t="shared" si="101"/>
        <v>270908898045</v>
      </c>
      <c r="H275" s="58">
        <v>35221637130</v>
      </c>
      <c r="I275" s="58">
        <v>7580632910</v>
      </c>
      <c r="J275" s="58">
        <v>5366639245</v>
      </c>
      <c r="K275" s="58">
        <v>222739988760</v>
      </c>
      <c r="L275" s="58">
        <f t="shared" si="102"/>
        <v>1109535599040</v>
      </c>
      <c r="M275" s="58">
        <v>32480748000</v>
      </c>
      <c r="N275" s="58">
        <v>926571243000</v>
      </c>
      <c r="O275" s="58">
        <v>150483608040</v>
      </c>
      <c r="P275" s="58">
        <f t="shared" si="103"/>
        <v>473993568524</v>
      </c>
      <c r="Q275" s="58">
        <v>1250000000</v>
      </c>
      <c r="R275" s="58">
        <v>0</v>
      </c>
      <c r="S275" s="58">
        <v>72368242524</v>
      </c>
      <c r="T275" s="58">
        <v>193065621000</v>
      </c>
      <c r="U275" s="58">
        <v>207309705000</v>
      </c>
      <c r="V275" s="58">
        <f t="shared" si="104"/>
        <v>1882800850086</v>
      </c>
      <c r="W275" s="58">
        <f t="shared" si="105"/>
        <v>1177946179818</v>
      </c>
      <c r="X275" s="58">
        <v>869006882124</v>
      </c>
      <c r="Y275" s="58">
        <v>5212970</v>
      </c>
      <c r="Z275" s="58">
        <v>0</v>
      </c>
      <c r="AA275" s="58">
        <v>8356718000</v>
      </c>
      <c r="AB275" s="58">
        <v>3416400000</v>
      </c>
      <c r="AC275" s="58">
        <v>4280227004</v>
      </c>
      <c r="AD275" s="58">
        <v>289380739720</v>
      </c>
      <c r="AE275" s="58">
        <v>3500000000</v>
      </c>
      <c r="AF275" s="58">
        <f t="shared" si="106"/>
        <v>704854670268</v>
      </c>
      <c r="AG275" s="58">
        <v>105023404314</v>
      </c>
      <c r="AH275" s="58">
        <v>310901646611</v>
      </c>
      <c r="AI275" s="58">
        <v>288929619343</v>
      </c>
      <c r="AJ275" s="58">
        <f t="shared" si="107"/>
        <v>35388101000</v>
      </c>
      <c r="AK275" s="58">
        <v>35388101000</v>
      </c>
      <c r="AL275" s="58">
        <v>0</v>
      </c>
      <c r="AM275" s="58">
        <v>0</v>
      </c>
      <c r="AN275" s="58">
        <v>0</v>
      </c>
      <c r="AO275" s="58">
        <v>0</v>
      </c>
      <c r="AP275" s="58">
        <v>0</v>
      </c>
      <c r="AQ275" s="58">
        <f t="shared" si="108"/>
        <v>7025316523</v>
      </c>
      <c r="AR275" s="58">
        <v>0</v>
      </c>
      <c r="AS275" s="58">
        <v>6935000000</v>
      </c>
      <c r="AT275" s="58">
        <v>90316523</v>
      </c>
      <c r="AU275" s="58">
        <v>0</v>
      </c>
      <c r="AV275" s="59">
        <f t="shared" si="109"/>
        <v>-28362784477</v>
      </c>
      <c r="AW275" s="59">
        <f t="shared" si="94"/>
        <v>28362784477</v>
      </c>
      <c r="AX275" s="60">
        <f t="shared" si="116"/>
        <v>0</v>
      </c>
      <c r="AY275" s="61">
        <v>1</v>
      </c>
      <c r="AZ275" s="62"/>
      <c r="BA275" s="52">
        <v>1</v>
      </c>
      <c r="BB275" s="6"/>
      <c r="BC275" s="6"/>
      <c r="BD275" s="6"/>
      <c r="BE275" s="52">
        <v>1</v>
      </c>
      <c r="BG275" s="5" t="s">
        <v>96</v>
      </c>
      <c r="BH275" s="5" t="s">
        <v>102</v>
      </c>
      <c r="BJ275" s="6">
        <v>1</v>
      </c>
    </row>
    <row r="276" spans="1:62" ht="15" customHeight="1" x14ac:dyDescent="0.25">
      <c r="A276" s="53">
        <f t="shared" si="117"/>
        <v>208</v>
      </c>
      <c r="B276" s="53">
        <f t="shared" si="117"/>
        <v>19</v>
      </c>
      <c r="C276" s="54" t="s">
        <v>418</v>
      </c>
      <c r="D276" s="55" t="s">
        <v>363</v>
      </c>
      <c r="E276" s="56">
        <v>42340</v>
      </c>
      <c r="F276" s="57">
        <f t="shared" si="100"/>
        <v>1803937319000</v>
      </c>
      <c r="G276" s="58">
        <f t="shared" si="101"/>
        <v>212482621000</v>
      </c>
      <c r="H276" s="58">
        <v>40205000000</v>
      </c>
      <c r="I276" s="58">
        <v>23493008000</v>
      </c>
      <c r="J276" s="58">
        <v>13937621000</v>
      </c>
      <c r="K276" s="58">
        <v>134846992000</v>
      </c>
      <c r="L276" s="58">
        <f t="shared" si="102"/>
        <v>1099222494000</v>
      </c>
      <c r="M276" s="58">
        <v>40239964000</v>
      </c>
      <c r="N276" s="58">
        <v>1058982530000</v>
      </c>
      <c r="O276" s="58">
        <v>0</v>
      </c>
      <c r="P276" s="58">
        <f t="shared" si="103"/>
        <v>492232204000</v>
      </c>
      <c r="Q276" s="58">
        <v>12075155000</v>
      </c>
      <c r="R276" s="58">
        <v>0</v>
      </c>
      <c r="S276" s="58">
        <v>117578117000</v>
      </c>
      <c r="T276" s="58">
        <v>295959400000</v>
      </c>
      <c r="U276" s="58">
        <v>66619532000</v>
      </c>
      <c r="V276" s="58">
        <f t="shared" si="104"/>
        <v>1832248065000</v>
      </c>
      <c r="W276" s="58">
        <f t="shared" si="105"/>
        <v>1344394787000</v>
      </c>
      <c r="X276" s="58">
        <v>1104543819000</v>
      </c>
      <c r="Y276" s="58">
        <v>71187000</v>
      </c>
      <c r="Z276" s="58">
        <v>0</v>
      </c>
      <c r="AA276" s="58">
        <v>8625000000</v>
      </c>
      <c r="AB276" s="58">
        <v>2400000000</v>
      </c>
      <c r="AC276" s="58">
        <v>6379688000</v>
      </c>
      <c r="AD276" s="58">
        <v>220375093000</v>
      </c>
      <c r="AE276" s="58">
        <v>2000000000</v>
      </c>
      <c r="AF276" s="58">
        <f t="shared" si="106"/>
        <v>487853278000</v>
      </c>
      <c r="AG276" s="58">
        <v>96811516950</v>
      </c>
      <c r="AH276" s="58">
        <v>293318431820</v>
      </c>
      <c r="AI276" s="58">
        <v>97723329230</v>
      </c>
      <c r="AJ276" s="58">
        <f t="shared" si="107"/>
        <v>52500000000</v>
      </c>
      <c r="AK276" s="58">
        <v>48100000000</v>
      </c>
      <c r="AL276" s="58">
        <v>0</v>
      </c>
      <c r="AM276" s="58">
        <v>0</v>
      </c>
      <c r="AN276" s="58">
        <v>0</v>
      </c>
      <c r="AO276" s="58">
        <v>4400000000</v>
      </c>
      <c r="AP276" s="58">
        <v>0</v>
      </c>
      <c r="AQ276" s="58">
        <f t="shared" si="108"/>
        <v>24189254000</v>
      </c>
      <c r="AR276" s="58">
        <v>0</v>
      </c>
      <c r="AS276" s="58">
        <v>19712000000</v>
      </c>
      <c r="AT276" s="58">
        <v>477254000</v>
      </c>
      <c r="AU276" s="58">
        <v>4000000000</v>
      </c>
      <c r="AV276" s="59">
        <f t="shared" si="109"/>
        <v>-28310746000</v>
      </c>
      <c r="AW276" s="59">
        <f t="shared" si="94"/>
        <v>28310746000</v>
      </c>
      <c r="AX276" s="60">
        <f t="shared" si="116"/>
        <v>0</v>
      </c>
      <c r="AY276" s="61">
        <v>1</v>
      </c>
      <c r="AZ276" s="62"/>
      <c r="BA276" s="52">
        <v>1</v>
      </c>
      <c r="BB276" s="6"/>
      <c r="BC276" s="6"/>
      <c r="BD276" s="6"/>
      <c r="BG276" s="5" t="s">
        <v>96</v>
      </c>
      <c r="BH276" s="5" t="s">
        <v>137</v>
      </c>
      <c r="BJ276" s="6">
        <v>1</v>
      </c>
    </row>
    <row r="277" spans="1:62" ht="15" customHeight="1" x14ac:dyDescent="0.25">
      <c r="A277" s="53">
        <f t="shared" si="117"/>
        <v>209</v>
      </c>
      <c r="B277" s="53">
        <f t="shared" si="117"/>
        <v>20</v>
      </c>
      <c r="C277" s="54" t="s">
        <v>419</v>
      </c>
      <c r="D277" s="55" t="s">
        <v>123</v>
      </c>
      <c r="E277" s="56">
        <v>42367</v>
      </c>
      <c r="F277" s="57">
        <f t="shared" si="100"/>
        <v>1766452451000</v>
      </c>
      <c r="G277" s="58">
        <f t="shared" si="101"/>
        <v>199788684000</v>
      </c>
      <c r="H277" s="58">
        <v>34641914000</v>
      </c>
      <c r="I277" s="58">
        <v>31579088000</v>
      </c>
      <c r="J277" s="58">
        <v>12008086000</v>
      </c>
      <c r="K277" s="58">
        <v>121559596000</v>
      </c>
      <c r="L277" s="58">
        <f t="shared" si="102"/>
        <v>1039614301000</v>
      </c>
      <c r="M277" s="58">
        <v>30109878000</v>
      </c>
      <c r="N277" s="58">
        <v>897337823000</v>
      </c>
      <c r="O277" s="58">
        <v>112166600000</v>
      </c>
      <c r="P277" s="58">
        <f t="shared" si="103"/>
        <v>527049466000</v>
      </c>
      <c r="Q277" s="58">
        <v>10665046000</v>
      </c>
      <c r="R277" s="58">
        <v>0</v>
      </c>
      <c r="S277" s="58">
        <v>86793098000</v>
      </c>
      <c r="T277" s="58">
        <v>249255085000</v>
      </c>
      <c r="U277" s="58">
        <v>180336237000</v>
      </c>
      <c r="V277" s="58">
        <f t="shared" si="104"/>
        <v>1823605189000</v>
      </c>
      <c r="W277" s="58">
        <f t="shared" si="105"/>
        <v>1167616715000</v>
      </c>
      <c r="X277" s="58">
        <v>883579664000</v>
      </c>
      <c r="Y277" s="58">
        <v>24688000</v>
      </c>
      <c r="Z277" s="58">
        <v>500000000</v>
      </c>
      <c r="AA277" s="58">
        <v>5934205000</v>
      </c>
      <c r="AB277" s="58">
        <v>20173500000</v>
      </c>
      <c r="AC277" s="58">
        <v>5822868000</v>
      </c>
      <c r="AD277" s="58">
        <v>249581790000</v>
      </c>
      <c r="AE277" s="58">
        <v>2000000000</v>
      </c>
      <c r="AF277" s="58">
        <f t="shared" si="106"/>
        <v>655988474000</v>
      </c>
      <c r="AG277" s="58">
        <v>51092768000</v>
      </c>
      <c r="AH277" s="58">
        <v>307121822000</v>
      </c>
      <c r="AI277" s="58">
        <v>297773884000</v>
      </c>
      <c r="AJ277" s="58">
        <f t="shared" si="107"/>
        <v>72727970000</v>
      </c>
      <c r="AK277" s="58">
        <v>57727970000</v>
      </c>
      <c r="AL277" s="58">
        <v>15000000000</v>
      </c>
      <c r="AM277" s="58">
        <v>0</v>
      </c>
      <c r="AN277" s="58">
        <v>0</v>
      </c>
      <c r="AO277" s="58">
        <v>0</v>
      </c>
      <c r="AP277" s="58">
        <v>0</v>
      </c>
      <c r="AQ277" s="58">
        <f t="shared" si="108"/>
        <v>15575232000</v>
      </c>
      <c r="AR277" s="58">
        <v>0</v>
      </c>
      <c r="AS277" s="58">
        <v>15511510000</v>
      </c>
      <c r="AT277" s="58">
        <v>63722000</v>
      </c>
      <c r="AU277" s="58">
        <v>0</v>
      </c>
      <c r="AV277" s="59">
        <f t="shared" si="109"/>
        <v>-57152738000</v>
      </c>
      <c r="AW277" s="59">
        <f t="shared" si="94"/>
        <v>57152738000</v>
      </c>
      <c r="AX277" s="60">
        <f t="shared" si="116"/>
        <v>0</v>
      </c>
      <c r="AY277" s="61">
        <v>1</v>
      </c>
      <c r="AZ277" s="62"/>
      <c r="BA277" s="52">
        <v>1</v>
      </c>
      <c r="BB277" s="6"/>
      <c r="BC277" s="6"/>
      <c r="BD277" s="6"/>
      <c r="BG277" s="5" t="s">
        <v>96</v>
      </c>
      <c r="BH277" s="5" t="s">
        <v>106</v>
      </c>
      <c r="BJ277" s="6">
        <v>1</v>
      </c>
    </row>
    <row r="278" spans="1:62" ht="15" customHeight="1" x14ac:dyDescent="0.25">
      <c r="A278" s="53">
        <f t="shared" si="117"/>
        <v>210</v>
      </c>
      <c r="B278" s="53">
        <f t="shared" si="117"/>
        <v>21</v>
      </c>
      <c r="C278" s="54" t="s">
        <v>420</v>
      </c>
      <c r="D278" s="55" t="s">
        <v>117</v>
      </c>
      <c r="E278" s="56">
        <v>42359</v>
      </c>
      <c r="F278" s="57">
        <f t="shared" si="100"/>
        <v>1919850300102</v>
      </c>
      <c r="G278" s="58">
        <f t="shared" si="101"/>
        <v>201408936102</v>
      </c>
      <c r="H278" s="58">
        <v>35598000000</v>
      </c>
      <c r="I278" s="58">
        <v>9388087028</v>
      </c>
      <c r="J278" s="58">
        <v>5389244074</v>
      </c>
      <c r="K278" s="58">
        <v>151033605000</v>
      </c>
      <c r="L278" s="58">
        <f t="shared" si="102"/>
        <v>1093585352000</v>
      </c>
      <c r="M278" s="58">
        <v>31048268000</v>
      </c>
      <c r="N278" s="58">
        <v>940778244000</v>
      </c>
      <c r="O278" s="58">
        <v>121758840000</v>
      </c>
      <c r="P278" s="58">
        <f t="shared" si="103"/>
        <v>624856012000</v>
      </c>
      <c r="Q278" s="58">
        <v>0</v>
      </c>
      <c r="R278" s="58">
        <v>0</v>
      </c>
      <c r="S278" s="58">
        <v>62847788000</v>
      </c>
      <c r="T278" s="58">
        <v>282907174000</v>
      </c>
      <c r="U278" s="58">
        <v>279101050000</v>
      </c>
      <c r="V278" s="58">
        <f t="shared" si="104"/>
        <v>2034299301041.1001</v>
      </c>
      <c r="W278" s="58">
        <f t="shared" si="105"/>
        <v>1461859509812.1001</v>
      </c>
      <c r="X278" s="58">
        <v>1042189034976.52</v>
      </c>
      <c r="Y278" s="58">
        <v>0</v>
      </c>
      <c r="Z278" s="58">
        <v>0</v>
      </c>
      <c r="AA278" s="58">
        <v>8985718000</v>
      </c>
      <c r="AB278" s="58">
        <v>7568350000</v>
      </c>
      <c r="AC278" s="58">
        <v>4356280412</v>
      </c>
      <c r="AD278" s="58">
        <v>377316058000</v>
      </c>
      <c r="AE278" s="58">
        <v>21444068423.580002</v>
      </c>
      <c r="AF278" s="58">
        <f t="shared" si="106"/>
        <v>572439791229</v>
      </c>
      <c r="AG278" s="58">
        <v>50285637500</v>
      </c>
      <c r="AH278" s="58">
        <v>253789427027</v>
      </c>
      <c r="AI278" s="58">
        <v>268364726702</v>
      </c>
      <c r="AJ278" s="58">
        <f t="shared" si="107"/>
        <v>119449000939.10001</v>
      </c>
      <c r="AK278" s="58">
        <v>119449000939.10001</v>
      </c>
      <c r="AL278" s="58">
        <v>0</v>
      </c>
      <c r="AM278" s="58">
        <v>0</v>
      </c>
      <c r="AN278" s="58">
        <v>0</v>
      </c>
      <c r="AO278" s="58">
        <v>0</v>
      </c>
      <c r="AP278" s="58">
        <v>0</v>
      </c>
      <c r="AQ278" s="58">
        <f t="shared" si="108"/>
        <v>5000000000</v>
      </c>
      <c r="AR278" s="58">
        <v>0</v>
      </c>
      <c r="AS278" s="58">
        <v>5000000000</v>
      </c>
      <c r="AT278" s="58">
        <v>0</v>
      </c>
      <c r="AU278" s="58">
        <v>0</v>
      </c>
      <c r="AV278" s="59">
        <f t="shared" si="109"/>
        <v>-114449000939.1001</v>
      </c>
      <c r="AW278" s="59">
        <f t="shared" si="94"/>
        <v>114449000939.10001</v>
      </c>
      <c r="AX278" s="60">
        <f t="shared" si="116"/>
        <v>0</v>
      </c>
      <c r="AY278" s="61">
        <v>1</v>
      </c>
      <c r="AZ278" s="62"/>
      <c r="BA278" s="52">
        <v>1</v>
      </c>
      <c r="BB278" s="6"/>
      <c r="BC278" s="6"/>
      <c r="BD278" s="6"/>
      <c r="BG278" s="5" t="s">
        <v>96</v>
      </c>
      <c r="BH278" s="5" t="s">
        <v>186</v>
      </c>
      <c r="BJ278" s="6">
        <v>1</v>
      </c>
    </row>
    <row r="279" spans="1:62" ht="15" customHeight="1" x14ac:dyDescent="0.25">
      <c r="A279" s="53">
        <f t="shared" si="117"/>
        <v>211</v>
      </c>
      <c r="B279" s="53">
        <f t="shared" si="117"/>
        <v>22</v>
      </c>
      <c r="C279" s="54" t="s">
        <v>421</v>
      </c>
      <c r="D279" s="55" t="s">
        <v>139</v>
      </c>
      <c r="E279" s="56">
        <v>42366</v>
      </c>
      <c r="F279" s="57">
        <f t="shared" si="100"/>
        <v>1596566692500</v>
      </c>
      <c r="G279" s="58">
        <f t="shared" si="101"/>
        <v>180807678500</v>
      </c>
      <c r="H279" s="58">
        <v>38153500000</v>
      </c>
      <c r="I279" s="58">
        <v>27853821500</v>
      </c>
      <c r="J279" s="58">
        <v>6340000000</v>
      </c>
      <c r="K279" s="58">
        <v>108460357000</v>
      </c>
      <c r="L279" s="58">
        <f t="shared" si="102"/>
        <v>970288185000</v>
      </c>
      <c r="M279" s="58">
        <v>28052000000</v>
      </c>
      <c r="N279" s="58">
        <v>785380985000</v>
      </c>
      <c r="O279" s="58">
        <v>156855200000</v>
      </c>
      <c r="P279" s="58">
        <f t="shared" si="103"/>
        <v>445470829000</v>
      </c>
      <c r="Q279" s="58">
        <v>1566904000</v>
      </c>
      <c r="R279" s="58">
        <v>0</v>
      </c>
      <c r="S279" s="58">
        <v>75549967000</v>
      </c>
      <c r="T279" s="58">
        <v>189490620000</v>
      </c>
      <c r="U279" s="58">
        <v>178863338000</v>
      </c>
      <c r="V279" s="58">
        <f t="shared" si="104"/>
        <v>1937216565110</v>
      </c>
      <c r="W279" s="58">
        <f t="shared" si="105"/>
        <v>1151214323000</v>
      </c>
      <c r="X279" s="58">
        <v>808954601000</v>
      </c>
      <c r="Y279" s="58">
        <v>37000000</v>
      </c>
      <c r="Z279" s="58">
        <v>0</v>
      </c>
      <c r="AA279" s="58">
        <v>8237928000</v>
      </c>
      <c r="AB279" s="58">
        <v>6470000000</v>
      </c>
      <c r="AC279" s="58">
        <v>6455961000</v>
      </c>
      <c r="AD279" s="58">
        <v>320058833000</v>
      </c>
      <c r="AE279" s="58">
        <v>1000000000</v>
      </c>
      <c r="AF279" s="58">
        <f t="shared" si="106"/>
        <v>786002242110</v>
      </c>
      <c r="AG279" s="58">
        <v>138340513800</v>
      </c>
      <c r="AH279" s="58">
        <v>259780056745</v>
      </c>
      <c r="AI279" s="58">
        <v>387881671565</v>
      </c>
      <c r="AJ279" s="58">
        <f t="shared" si="107"/>
        <v>352974872610</v>
      </c>
      <c r="AK279" s="58">
        <v>352974872610</v>
      </c>
      <c r="AL279" s="58">
        <v>0</v>
      </c>
      <c r="AM279" s="58">
        <v>0</v>
      </c>
      <c r="AN279" s="58">
        <v>0</v>
      </c>
      <c r="AO279" s="58">
        <v>0</v>
      </c>
      <c r="AP279" s="58">
        <v>0</v>
      </c>
      <c r="AQ279" s="58">
        <f t="shared" si="108"/>
        <v>12325000000</v>
      </c>
      <c r="AR279" s="58">
        <v>0</v>
      </c>
      <c r="AS279" s="58">
        <v>12270000000</v>
      </c>
      <c r="AT279" s="58">
        <v>55000000</v>
      </c>
      <c r="AU279" s="58">
        <v>0</v>
      </c>
      <c r="AV279" s="59">
        <f t="shared" si="109"/>
        <v>-340649872610</v>
      </c>
      <c r="AW279" s="59">
        <f t="shared" si="94"/>
        <v>340649872610</v>
      </c>
      <c r="AX279" s="60">
        <f t="shared" si="116"/>
        <v>0</v>
      </c>
      <c r="AY279" s="61">
        <v>1</v>
      </c>
      <c r="AZ279" s="62"/>
      <c r="BA279" s="52">
        <v>1</v>
      </c>
      <c r="BB279" s="6"/>
      <c r="BC279" s="6"/>
      <c r="BD279" s="6"/>
      <c r="BE279" s="6">
        <v>1</v>
      </c>
      <c r="BG279" s="5" t="s">
        <v>96</v>
      </c>
      <c r="BH279" s="5" t="s">
        <v>137</v>
      </c>
      <c r="BJ279" s="6">
        <v>1</v>
      </c>
    </row>
    <row r="280" spans="1:62" ht="15" customHeight="1" x14ac:dyDescent="0.25">
      <c r="A280" s="53">
        <f t="shared" si="117"/>
        <v>212</v>
      </c>
      <c r="B280" s="53">
        <f t="shared" si="117"/>
        <v>23</v>
      </c>
      <c r="C280" s="54" t="s">
        <v>422</v>
      </c>
      <c r="D280" s="55" t="s">
        <v>99</v>
      </c>
      <c r="E280" s="56">
        <v>42361</v>
      </c>
      <c r="F280" s="57">
        <f t="shared" si="100"/>
        <v>1869999664000</v>
      </c>
      <c r="G280" s="58">
        <f t="shared" si="101"/>
        <v>268963621000</v>
      </c>
      <c r="H280" s="58">
        <v>96159454000</v>
      </c>
      <c r="I280" s="58">
        <v>25384824000</v>
      </c>
      <c r="J280" s="58">
        <v>11894957000</v>
      </c>
      <c r="K280" s="58">
        <v>135524386000</v>
      </c>
      <c r="L280" s="58">
        <f t="shared" si="102"/>
        <v>1097476980000</v>
      </c>
      <c r="M280" s="58">
        <v>43031839000</v>
      </c>
      <c r="N280" s="58">
        <v>968848031000</v>
      </c>
      <c r="O280" s="58">
        <v>85597110000</v>
      </c>
      <c r="P280" s="58">
        <f t="shared" si="103"/>
        <v>503559063000</v>
      </c>
      <c r="Q280" s="58">
        <v>0</v>
      </c>
      <c r="R280" s="58">
        <v>0</v>
      </c>
      <c r="S280" s="58">
        <v>135544874000</v>
      </c>
      <c r="T280" s="58">
        <v>238216215000</v>
      </c>
      <c r="U280" s="58">
        <v>129797974000</v>
      </c>
      <c r="V280" s="58">
        <f t="shared" si="104"/>
        <v>1953940400000</v>
      </c>
      <c r="W280" s="58">
        <f t="shared" si="105"/>
        <v>1226183936000</v>
      </c>
      <c r="X280" s="58">
        <v>974741701000</v>
      </c>
      <c r="Y280" s="58">
        <v>520000</v>
      </c>
      <c r="Z280" s="58">
        <v>0</v>
      </c>
      <c r="AA280" s="58">
        <v>3131000000</v>
      </c>
      <c r="AB280" s="58">
        <v>1240000000</v>
      </c>
      <c r="AC280" s="58">
        <v>12968772000</v>
      </c>
      <c r="AD280" s="58">
        <v>232101943000</v>
      </c>
      <c r="AE280" s="58">
        <v>2000000000</v>
      </c>
      <c r="AF280" s="58">
        <f t="shared" si="106"/>
        <v>727756464000</v>
      </c>
      <c r="AG280" s="58">
        <v>43179117000</v>
      </c>
      <c r="AH280" s="58">
        <v>363190874000</v>
      </c>
      <c r="AI280" s="58">
        <v>321386473000</v>
      </c>
      <c r="AJ280" s="58">
        <f t="shared" si="107"/>
        <v>83940736000</v>
      </c>
      <c r="AK280" s="58">
        <v>83940736000</v>
      </c>
      <c r="AL280" s="58">
        <v>0</v>
      </c>
      <c r="AM280" s="58">
        <v>0</v>
      </c>
      <c r="AN280" s="58">
        <v>0</v>
      </c>
      <c r="AO280" s="58">
        <v>0</v>
      </c>
      <c r="AP280" s="58">
        <v>0</v>
      </c>
      <c r="AQ280" s="58">
        <f t="shared" si="108"/>
        <v>0</v>
      </c>
      <c r="AR280" s="58">
        <v>0</v>
      </c>
      <c r="AS280" s="58">
        <v>0</v>
      </c>
      <c r="AT280" s="58">
        <v>0</v>
      </c>
      <c r="AU280" s="58">
        <v>0</v>
      </c>
      <c r="AV280" s="59">
        <f t="shared" si="109"/>
        <v>-83940736000</v>
      </c>
      <c r="AW280" s="59">
        <f t="shared" si="94"/>
        <v>83940736000</v>
      </c>
      <c r="AX280" s="60">
        <f t="shared" si="116"/>
        <v>0</v>
      </c>
      <c r="AY280" s="61">
        <v>1</v>
      </c>
      <c r="AZ280" s="62"/>
      <c r="BA280" s="52">
        <v>1</v>
      </c>
      <c r="BB280" s="6"/>
      <c r="BC280" s="6"/>
      <c r="BD280" s="6"/>
      <c r="BE280" s="6">
        <v>1</v>
      </c>
      <c r="BG280" s="5" t="s">
        <v>96</v>
      </c>
      <c r="BH280" s="5" t="s">
        <v>130</v>
      </c>
      <c r="BJ280" s="6">
        <v>1</v>
      </c>
    </row>
    <row r="281" spans="1:62" ht="15" customHeight="1" x14ac:dyDescent="0.25">
      <c r="A281" s="53">
        <f t="shared" si="117"/>
        <v>213</v>
      </c>
      <c r="B281" s="53">
        <f t="shared" si="117"/>
        <v>24</v>
      </c>
      <c r="C281" s="54" t="s">
        <v>423</v>
      </c>
      <c r="D281" s="55" t="s">
        <v>94</v>
      </c>
      <c r="E281" s="56">
        <v>42389</v>
      </c>
      <c r="F281" s="57">
        <f t="shared" si="100"/>
        <v>2157356712000</v>
      </c>
      <c r="G281" s="58">
        <f t="shared" si="101"/>
        <v>219567546000</v>
      </c>
      <c r="H281" s="58">
        <v>50885700000</v>
      </c>
      <c r="I281" s="58">
        <v>12082872000</v>
      </c>
      <c r="J281" s="58">
        <v>12180361000</v>
      </c>
      <c r="K281" s="58">
        <v>144418613000</v>
      </c>
      <c r="L281" s="58">
        <f t="shared" si="102"/>
        <v>1311668500000</v>
      </c>
      <c r="M281" s="58">
        <v>36312257000</v>
      </c>
      <c r="N281" s="58">
        <v>1067774278000</v>
      </c>
      <c r="O281" s="58">
        <v>207581965000</v>
      </c>
      <c r="P281" s="58">
        <f t="shared" si="103"/>
        <v>626120666000</v>
      </c>
      <c r="Q281" s="58">
        <v>5326000000</v>
      </c>
      <c r="R281" s="58">
        <v>0</v>
      </c>
      <c r="S281" s="58">
        <v>103115483000</v>
      </c>
      <c r="T281" s="58">
        <v>292316001000</v>
      </c>
      <c r="U281" s="58">
        <v>225363182000</v>
      </c>
      <c r="V281" s="58">
        <f t="shared" si="104"/>
        <v>2190956841000</v>
      </c>
      <c r="W281" s="58">
        <f t="shared" si="105"/>
        <v>1511097651000</v>
      </c>
      <c r="X281" s="58">
        <v>1143163238000</v>
      </c>
      <c r="Y281" s="58">
        <v>0</v>
      </c>
      <c r="Z281" s="58">
        <v>0</v>
      </c>
      <c r="AA281" s="58">
        <v>77296708000</v>
      </c>
      <c r="AB281" s="58">
        <v>13671100000</v>
      </c>
      <c r="AC281" s="58">
        <v>7240880000</v>
      </c>
      <c r="AD281" s="58">
        <v>267602058000</v>
      </c>
      <c r="AE281" s="58">
        <v>2123667000</v>
      </c>
      <c r="AF281" s="58">
        <f t="shared" si="106"/>
        <v>679859190000</v>
      </c>
      <c r="AG281" s="58">
        <v>59132505000</v>
      </c>
      <c r="AH281" s="58">
        <v>314898415000</v>
      </c>
      <c r="AI281" s="58">
        <v>305828270000</v>
      </c>
      <c r="AJ281" s="58">
        <f t="shared" si="107"/>
        <v>39013129000</v>
      </c>
      <c r="AK281" s="58">
        <v>39013129000</v>
      </c>
      <c r="AL281" s="58">
        <v>0</v>
      </c>
      <c r="AM281" s="58">
        <v>0</v>
      </c>
      <c r="AN281" s="58">
        <v>0</v>
      </c>
      <c r="AO281" s="58">
        <v>0</v>
      </c>
      <c r="AP281" s="58">
        <v>0</v>
      </c>
      <c r="AQ281" s="58">
        <f t="shared" si="108"/>
        <v>5413000000</v>
      </c>
      <c r="AR281" s="58">
        <v>0</v>
      </c>
      <c r="AS281" s="58">
        <v>5413000000</v>
      </c>
      <c r="AT281" s="58">
        <v>0</v>
      </c>
      <c r="AU281" s="58">
        <v>0</v>
      </c>
      <c r="AV281" s="59">
        <f t="shared" si="109"/>
        <v>-33600129000</v>
      </c>
      <c r="AW281" s="59">
        <f t="shared" si="94"/>
        <v>33600129000</v>
      </c>
      <c r="AX281" s="60">
        <f t="shared" si="116"/>
        <v>0</v>
      </c>
      <c r="AY281" s="61"/>
      <c r="AZ281" s="62">
        <v>1</v>
      </c>
      <c r="BA281" s="52">
        <v>1</v>
      </c>
      <c r="BB281" s="6"/>
      <c r="BC281" s="6"/>
      <c r="BD281" s="6"/>
      <c r="BG281" s="5" t="s">
        <v>96</v>
      </c>
      <c r="BH281" s="5" t="s">
        <v>106</v>
      </c>
      <c r="BJ281" s="6">
        <v>1</v>
      </c>
    </row>
    <row r="282" spans="1:62" ht="15" customHeight="1" x14ac:dyDescent="0.25">
      <c r="A282" s="53">
        <f t="shared" si="117"/>
        <v>214</v>
      </c>
      <c r="B282" s="53">
        <f t="shared" si="117"/>
        <v>25</v>
      </c>
      <c r="C282" s="54" t="s">
        <v>424</v>
      </c>
      <c r="D282" s="55" t="s">
        <v>143</v>
      </c>
      <c r="E282" s="56">
        <v>42368</v>
      </c>
      <c r="F282" s="57">
        <f t="shared" si="100"/>
        <v>1800944422000</v>
      </c>
      <c r="G282" s="58">
        <f t="shared" si="101"/>
        <v>264729757000</v>
      </c>
      <c r="H282" s="58">
        <v>108600000000</v>
      </c>
      <c r="I282" s="58">
        <v>26279232000</v>
      </c>
      <c r="J282" s="58">
        <v>8973000000</v>
      </c>
      <c r="K282" s="58">
        <v>120877525000</v>
      </c>
      <c r="L282" s="58">
        <f t="shared" si="102"/>
        <v>1056467156000</v>
      </c>
      <c r="M282" s="58">
        <v>30990667000</v>
      </c>
      <c r="N282" s="58">
        <v>922624169000</v>
      </c>
      <c r="O282" s="58">
        <v>102852320000</v>
      </c>
      <c r="P282" s="58">
        <f t="shared" si="103"/>
        <v>479747509000</v>
      </c>
      <c r="Q282" s="58">
        <v>966757000</v>
      </c>
      <c r="R282" s="58">
        <v>0</v>
      </c>
      <c r="S282" s="58">
        <v>92190884000</v>
      </c>
      <c r="T282" s="58">
        <v>289970513000</v>
      </c>
      <c r="U282" s="58">
        <v>96619355000</v>
      </c>
      <c r="V282" s="58">
        <f t="shared" si="104"/>
        <v>1912871494000</v>
      </c>
      <c r="W282" s="58">
        <f t="shared" si="105"/>
        <v>1286927234000</v>
      </c>
      <c r="X282" s="58">
        <v>1024665361000</v>
      </c>
      <c r="Y282" s="58">
        <v>2780000</v>
      </c>
      <c r="Z282" s="58">
        <v>0</v>
      </c>
      <c r="AA282" s="58">
        <v>20865145000</v>
      </c>
      <c r="AB282" s="58">
        <v>20057000000</v>
      </c>
      <c r="AC282" s="58">
        <v>8134802000</v>
      </c>
      <c r="AD282" s="58">
        <v>211202146000</v>
      </c>
      <c r="AE282" s="58">
        <v>2000000000</v>
      </c>
      <c r="AF282" s="58">
        <f t="shared" si="106"/>
        <v>625944260000</v>
      </c>
      <c r="AG282" s="58">
        <v>115491477000</v>
      </c>
      <c r="AH282" s="58">
        <v>260490841000</v>
      </c>
      <c r="AI282" s="58">
        <v>249961942000</v>
      </c>
      <c r="AJ282" s="58">
        <f t="shared" si="107"/>
        <v>122665349000</v>
      </c>
      <c r="AK282" s="58">
        <v>122665349000</v>
      </c>
      <c r="AL282" s="58">
        <v>0</v>
      </c>
      <c r="AM282" s="58">
        <v>0</v>
      </c>
      <c r="AN282" s="58">
        <v>0</v>
      </c>
      <c r="AO282" s="58">
        <v>0</v>
      </c>
      <c r="AP282" s="58">
        <v>0</v>
      </c>
      <c r="AQ282" s="58">
        <f t="shared" si="108"/>
        <v>10738277000</v>
      </c>
      <c r="AR282" s="58">
        <v>0</v>
      </c>
      <c r="AS282" s="58">
        <v>10692000000</v>
      </c>
      <c r="AT282" s="58">
        <v>46277000</v>
      </c>
      <c r="AU282" s="58">
        <v>0</v>
      </c>
      <c r="AV282" s="59">
        <f t="shared" si="109"/>
        <v>-111927072000</v>
      </c>
      <c r="AW282" s="59">
        <f t="shared" si="94"/>
        <v>111927072000</v>
      </c>
      <c r="AX282" s="60">
        <f t="shared" si="116"/>
        <v>0</v>
      </c>
      <c r="AY282" s="61">
        <v>1</v>
      </c>
      <c r="AZ282" s="62"/>
      <c r="BA282" s="52">
        <v>1</v>
      </c>
      <c r="BB282" s="6"/>
      <c r="BC282" s="6"/>
      <c r="BD282" s="6"/>
      <c r="BG282" s="5" t="s">
        <v>96</v>
      </c>
      <c r="BH282" s="5" t="s">
        <v>97</v>
      </c>
      <c r="BJ282" s="6">
        <v>1</v>
      </c>
    </row>
    <row r="283" spans="1:62" ht="15" customHeight="1" x14ac:dyDescent="0.25">
      <c r="A283" s="53">
        <f t="shared" si="117"/>
        <v>215</v>
      </c>
      <c r="B283" s="53">
        <f t="shared" si="117"/>
        <v>26</v>
      </c>
      <c r="C283" s="54" t="s">
        <v>425</v>
      </c>
      <c r="D283" s="55" t="s">
        <v>119</v>
      </c>
      <c r="E283" s="56">
        <v>42368</v>
      </c>
      <c r="F283" s="57">
        <f t="shared" si="100"/>
        <v>2359364391000</v>
      </c>
      <c r="G283" s="58">
        <f t="shared" si="101"/>
        <v>275013096000</v>
      </c>
      <c r="H283" s="58">
        <v>68627000000</v>
      </c>
      <c r="I283" s="58">
        <v>21669156000</v>
      </c>
      <c r="J283" s="58">
        <v>9204418000</v>
      </c>
      <c r="K283" s="58">
        <v>175512522000</v>
      </c>
      <c r="L283" s="58">
        <f t="shared" si="102"/>
        <v>1323512456000</v>
      </c>
      <c r="M283" s="58">
        <v>38173875000</v>
      </c>
      <c r="N283" s="58">
        <v>1162102111000</v>
      </c>
      <c r="O283" s="58">
        <v>123236470000</v>
      </c>
      <c r="P283" s="58">
        <f t="shared" si="103"/>
        <v>760838839000</v>
      </c>
      <c r="Q283" s="58">
        <v>9117012000</v>
      </c>
      <c r="R283" s="58">
        <v>0</v>
      </c>
      <c r="S283" s="58">
        <v>141902328000</v>
      </c>
      <c r="T283" s="58">
        <v>366853624000</v>
      </c>
      <c r="U283" s="58">
        <v>242965875000</v>
      </c>
      <c r="V283" s="58">
        <f t="shared" si="104"/>
        <v>2628432854000</v>
      </c>
      <c r="W283" s="58">
        <f t="shared" si="105"/>
        <v>1572924468000</v>
      </c>
      <c r="X283" s="58">
        <v>1191425590000</v>
      </c>
      <c r="Y283" s="58">
        <v>60000000</v>
      </c>
      <c r="Z283" s="58">
        <v>0</v>
      </c>
      <c r="AA283" s="58">
        <v>5675000000</v>
      </c>
      <c r="AB283" s="58">
        <v>15972000000</v>
      </c>
      <c r="AC283" s="58">
        <v>8341333000</v>
      </c>
      <c r="AD283" s="58">
        <v>345450545000</v>
      </c>
      <c r="AE283" s="58">
        <v>6000000000</v>
      </c>
      <c r="AF283" s="58">
        <f t="shared" si="106"/>
        <v>1055508386000</v>
      </c>
      <c r="AG283" s="58">
        <v>60709687000</v>
      </c>
      <c r="AH283" s="58">
        <v>377648079000</v>
      </c>
      <c r="AI283" s="58">
        <v>617150620000</v>
      </c>
      <c r="AJ283" s="58">
        <f t="shared" si="107"/>
        <v>301998151000</v>
      </c>
      <c r="AK283" s="58">
        <v>301998151000</v>
      </c>
      <c r="AL283" s="58">
        <v>0</v>
      </c>
      <c r="AM283" s="58">
        <v>0</v>
      </c>
      <c r="AN283" s="58">
        <v>0</v>
      </c>
      <c r="AO283" s="58">
        <v>0</v>
      </c>
      <c r="AP283" s="58">
        <v>0</v>
      </c>
      <c r="AQ283" s="58">
        <f t="shared" si="108"/>
        <v>32929688000</v>
      </c>
      <c r="AR283" s="58">
        <v>16000000000</v>
      </c>
      <c r="AS283" s="58">
        <v>16561000000</v>
      </c>
      <c r="AT283" s="58">
        <v>368688000</v>
      </c>
      <c r="AU283" s="58">
        <v>0</v>
      </c>
      <c r="AV283" s="59">
        <f t="shared" si="109"/>
        <v>-269068463000</v>
      </c>
      <c r="AW283" s="59">
        <f t="shared" si="94"/>
        <v>269068463000</v>
      </c>
      <c r="AX283" s="60">
        <f t="shared" si="116"/>
        <v>0</v>
      </c>
      <c r="AY283" s="61">
        <v>1</v>
      </c>
      <c r="AZ283" s="62"/>
      <c r="BA283" s="52">
        <v>1</v>
      </c>
      <c r="BB283" s="6"/>
      <c r="BC283" s="6"/>
      <c r="BD283" s="6"/>
      <c r="BE283" s="6">
        <v>1</v>
      </c>
      <c r="BG283" s="5" t="s">
        <v>96</v>
      </c>
      <c r="BH283" s="5" t="s">
        <v>109</v>
      </c>
      <c r="BJ283" s="6">
        <v>1</v>
      </c>
    </row>
    <row r="284" spans="1:62" ht="15" customHeight="1" x14ac:dyDescent="0.25">
      <c r="A284" s="53">
        <f t="shared" si="117"/>
        <v>216</v>
      </c>
      <c r="B284" s="53">
        <f t="shared" si="117"/>
        <v>27</v>
      </c>
      <c r="C284" s="54" t="s">
        <v>426</v>
      </c>
      <c r="D284" s="55" t="s">
        <v>101</v>
      </c>
      <c r="E284" s="56">
        <v>42368</v>
      </c>
      <c r="F284" s="57">
        <f t="shared" si="100"/>
        <v>1615186384000</v>
      </c>
      <c r="G284" s="58">
        <f t="shared" si="101"/>
        <v>203456549000</v>
      </c>
      <c r="H284" s="58">
        <v>27640000000</v>
      </c>
      <c r="I284" s="58">
        <v>52147552500</v>
      </c>
      <c r="J284" s="58">
        <v>13060826000</v>
      </c>
      <c r="K284" s="58">
        <v>110608170500</v>
      </c>
      <c r="L284" s="58">
        <f t="shared" si="102"/>
        <v>954343599000</v>
      </c>
      <c r="M284" s="58">
        <v>40343859000</v>
      </c>
      <c r="N284" s="58">
        <v>807995010000</v>
      </c>
      <c r="O284" s="58">
        <v>106004730000</v>
      </c>
      <c r="P284" s="58">
        <f t="shared" si="103"/>
        <v>457386236000</v>
      </c>
      <c r="Q284" s="58">
        <v>616150000</v>
      </c>
      <c r="R284" s="58">
        <v>0</v>
      </c>
      <c r="S284" s="58">
        <v>73893087000</v>
      </c>
      <c r="T284" s="58">
        <v>220381247000</v>
      </c>
      <c r="U284" s="58">
        <v>162495752000</v>
      </c>
      <c r="V284" s="58">
        <f t="shared" si="104"/>
        <v>1688885738711</v>
      </c>
      <c r="W284" s="58">
        <f t="shared" si="105"/>
        <v>1047294791395</v>
      </c>
      <c r="X284" s="58">
        <v>754188373000</v>
      </c>
      <c r="Y284" s="58">
        <v>6291666000</v>
      </c>
      <c r="Z284" s="58">
        <v>0</v>
      </c>
      <c r="AA284" s="58">
        <v>17202475000</v>
      </c>
      <c r="AB284" s="58">
        <v>14016000000</v>
      </c>
      <c r="AC284" s="58">
        <v>4612500000</v>
      </c>
      <c r="AD284" s="58">
        <v>250483777395</v>
      </c>
      <c r="AE284" s="58">
        <v>500000000</v>
      </c>
      <c r="AF284" s="58">
        <f t="shared" si="106"/>
        <v>641590947316</v>
      </c>
      <c r="AG284" s="58">
        <v>49016253700</v>
      </c>
      <c r="AH284" s="58">
        <v>248498782416</v>
      </c>
      <c r="AI284" s="58">
        <v>344075911200</v>
      </c>
      <c r="AJ284" s="58">
        <f t="shared" si="107"/>
        <v>120597023511</v>
      </c>
      <c r="AK284" s="58">
        <v>89726900311</v>
      </c>
      <c r="AL284" s="58">
        <v>0</v>
      </c>
      <c r="AM284" s="58">
        <v>0</v>
      </c>
      <c r="AN284" s="58">
        <v>30870123200</v>
      </c>
      <c r="AO284" s="58">
        <v>0</v>
      </c>
      <c r="AP284" s="58">
        <v>0</v>
      </c>
      <c r="AQ284" s="58">
        <f t="shared" si="108"/>
        <v>46897668800</v>
      </c>
      <c r="AR284" s="58">
        <v>7500000000</v>
      </c>
      <c r="AS284" s="58">
        <v>9950000000</v>
      </c>
      <c r="AT284" s="58">
        <v>29447668800</v>
      </c>
      <c r="AU284" s="58">
        <v>0</v>
      </c>
      <c r="AV284" s="59">
        <f t="shared" si="109"/>
        <v>-73699354711</v>
      </c>
      <c r="AW284" s="59">
        <f t="shared" si="94"/>
        <v>73699354711</v>
      </c>
      <c r="AX284" s="60">
        <f t="shared" si="116"/>
        <v>0</v>
      </c>
      <c r="AY284" s="61">
        <v>1</v>
      </c>
      <c r="AZ284" s="62"/>
      <c r="BA284" s="63">
        <v>1</v>
      </c>
      <c r="BB284" s="6"/>
      <c r="BC284" s="6"/>
      <c r="BD284" s="6"/>
      <c r="BG284" s="5" t="s">
        <v>163</v>
      </c>
      <c r="BH284" s="5" t="s">
        <v>114</v>
      </c>
    </row>
    <row r="285" spans="1:62" ht="15" customHeight="1" x14ac:dyDescent="0.25">
      <c r="A285" s="53">
        <f t="shared" si="117"/>
        <v>217</v>
      </c>
      <c r="B285" s="53">
        <f t="shared" si="117"/>
        <v>28</v>
      </c>
      <c r="C285" s="54" t="s">
        <v>427</v>
      </c>
      <c r="D285" s="55" t="s">
        <v>139</v>
      </c>
      <c r="E285" s="56">
        <v>42355</v>
      </c>
      <c r="F285" s="57">
        <f t="shared" si="100"/>
        <v>2149014225489</v>
      </c>
      <c r="G285" s="58">
        <f t="shared" si="101"/>
        <v>184460558389</v>
      </c>
      <c r="H285" s="58">
        <v>26760000000</v>
      </c>
      <c r="I285" s="58">
        <v>19927460000</v>
      </c>
      <c r="J285" s="58">
        <v>11287424389</v>
      </c>
      <c r="K285" s="58">
        <v>126485674000</v>
      </c>
      <c r="L285" s="58">
        <f t="shared" si="102"/>
        <v>1299194453000</v>
      </c>
      <c r="M285" s="58">
        <v>37289036000</v>
      </c>
      <c r="N285" s="58">
        <v>1145434277000</v>
      </c>
      <c r="O285" s="58">
        <v>116471140000</v>
      </c>
      <c r="P285" s="58">
        <f t="shared" si="103"/>
        <v>665359214100</v>
      </c>
      <c r="Q285" s="58">
        <v>1442302100</v>
      </c>
      <c r="R285" s="58">
        <v>0</v>
      </c>
      <c r="S285" s="58">
        <v>104252023000</v>
      </c>
      <c r="T285" s="58">
        <v>404099233000</v>
      </c>
      <c r="U285" s="58">
        <v>155565656000</v>
      </c>
      <c r="V285" s="58">
        <f t="shared" si="104"/>
        <v>2249505007989</v>
      </c>
      <c r="W285" s="58">
        <f t="shared" si="105"/>
        <v>1596461571831</v>
      </c>
      <c r="X285" s="58">
        <v>1271093294252</v>
      </c>
      <c r="Y285" s="58">
        <v>0</v>
      </c>
      <c r="Z285" s="58">
        <v>411804000</v>
      </c>
      <c r="AA285" s="58">
        <v>4675460000</v>
      </c>
      <c r="AB285" s="58">
        <v>2950000000</v>
      </c>
      <c r="AC285" s="58">
        <v>4759706000</v>
      </c>
      <c r="AD285" s="58">
        <v>311571307579</v>
      </c>
      <c r="AE285" s="58">
        <v>1000000000</v>
      </c>
      <c r="AF285" s="58">
        <f t="shared" si="106"/>
        <v>653043436158</v>
      </c>
      <c r="AG285" s="58">
        <v>99882274500</v>
      </c>
      <c r="AH285" s="58">
        <v>245367585632</v>
      </c>
      <c r="AI285" s="58">
        <v>307793576026</v>
      </c>
      <c r="AJ285" s="58">
        <f t="shared" si="107"/>
        <v>110390782500</v>
      </c>
      <c r="AK285" s="58">
        <v>107340782500</v>
      </c>
      <c r="AL285" s="58">
        <v>0</v>
      </c>
      <c r="AM285" s="58">
        <v>0</v>
      </c>
      <c r="AN285" s="58">
        <v>2350000000</v>
      </c>
      <c r="AO285" s="58">
        <v>0</v>
      </c>
      <c r="AP285" s="58">
        <v>700000000</v>
      </c>
      <c r="AQ285" s="58">
        <f t="shared" si="108"/>
        <v>9900000000</v>
      </c>
      <c r="AR285" s="58">
        <v>0</v>
      </c>
      <c r="AS285" s="58">
        <v>9900000000</v>
      </c>
      <c r="AT285" s="58">
        <v>0</v>
      </c>
      <c r="AU285" s="58">
        <v>0</v>
      </c>
      <c r="AV285" s="59">
        <f t="shared" si="109"/>
        <v>-100490782500</v>
      </c>
      <c r="AW285" s="59">
        <f t="shared" si="94"/>
        <v>100490782500</v>
      </c>
      <c r="AX285" s="60">
        <f t="shared" si="116"/>
        <v>0</v>
      </c>
      <c r="AY285" s="61">
        <v>1</v>
      </c>
      <c r="AZ285" s="62"/>
      <c r="BA285" s="52">
        <v>1</v>
      </c>
      <c r="BB285" s="6"/>
      <c r="BC285" s="6"/>
      <c r="BD285" s="6"/>
      <c r="BG285" s="5" t="s">
        <v>96</v>
      </c>
      <c r="BH285" s="5" t="s">
        <v>106</v>
      </c>
      <c r="BJ285" s="6">
        <v>1</v>
      </c>
    </row>
    <row r="286" spans="1:62" ht="15" customHeight="1" x14ac:dyDescent="0.25">
      <c r="A286" s="53">
        <f t="shared" si="117"/>
        <v>218</v>
      </c>
      <c r="B286" s="53">
        <f t="shared" si="117"/>
        <v>29</v>
      </c>
      <c r="C286" s="54" t="s">
        <v>428</v>
      </c>
      <c r="D286" s="55" t="s">
        <v>126</v>
      </c>
      <c r="E286" s="56">
        <v>42368</v>
      </c>
      <c r="F286" s="57">
        <f t="shared" si="100"/>
        <v>1702813128937</v>
      </c>
      <c r="G286" s="58">
        <f t="shared" si="101"/>
        <v>164649559140</v>
      </c>
      <c r="H286" s="58">
        <v>30905000000</v>
      </c>
      <c r="I286" s="58">
        <v>10057730500</v>
      </c>
      <c r="J286" s="58">
        <v>11376999390</v>
      </c>
      <c r="K286" s="58">
        <v>112309829250</v>
      </c>
      <c r="L286" s="58">
        <f t="shared" si="102"/>
        <v>1008052780000</v>
      </c>
      <c r="M286" s="58">
        <v>37054501000</v>
      </c>
      <c r="N286" s="58">
        <v>841407175000</v>
      </c>
      <c r="O286" s="58">
        <v>129591104000</v>
      </c>
      <c r="P286" s="58">
        <f t="shared" si="103"/>
        <v>530110789797</v>
      </c>
      <c r="Q286" s="58">
        <v>6000000000</v>
      </c>
      <c r="R286" s="58">
        <v>0</v>
      </c>
      <c r="S286" s="58">
        <v>79497414797</v>
      </c>
      <c r="T286" s="58">
        <v>228350517000</v>
      </c>
      <c r="U286" s="58">
        <f>66209389000+150053469000</f>
        <v>216262858000</v>
      </c>
      <c r="V286" s="58">
        <f t="shared" si="104"/>
        <v>1801693754017</v>
      </c>
      <c r="W286" s="58">
        <f t="shared" si="105"/>
        <v>1103617912131</v>
      </c>
      <c r="X286" s="58">
        <v>851364836781</v>
      </c>
      <c r="Y286" s="58">
        <v>0</v>
      </c>
      <c r="Z286" s="58">
        <v>0</v>
      </c>
      <c r="AA286" s="58">
        <v>1370000000</v>
      </c>
      <c r="AB286" s="58">
        <v>85500000</v>
      </c>
      <c r="AC286" s="58">
        <v>4096273050</v>
      </c>
      <c r="AD286" s="58">
        <v>238701302300</v>
      </c>
      <c r="AE286" s="58">
        <v>8000000000</v>
      </c>
      <c r="AF286" s="58">
        <f t="shared" si="106"/>
        <v>698075841886</v>
      </c>
      <c r="AG286" s="58">
        <v>20542762682</v>
      </c>
      <c r="AH286" s="58">
        <v>324859189086</v>
      </c>
      <c r="AI286" s="58">
        <v>352673890118</v>
      </c>
      <c r="AJ286" s="58">
        <f t="shared" si="107"/>
        <v>114911215080</v>
      </c>
      <c r="AK286" s="58">
        <v>114911215080</v>
      </c>
      <c r="AL286" s="58">
        <v>0</v>
      </c>
      <c r="AM286" s="58">
        <v>0</v>
      </c>
      <c r="AN286" s="58">
        <v>0</v>
      </c>
      <c r="AO286" s="58">
        <v>0</v>
      </c>
      <c r="AP286" s="58">
        <v>0</v>
      </c>
      <c r="AQ286" s="58">
        <f t="shared" si="108"/>
        <v>16030590000</v>
      </c>
      <c r="AR286" s="58">
        <v>0</v>
      </c>
      <c r="AS286" s="58">
        <v>16030590000</v>
      </c>
      <c r="AT286" s="58">
        <v>0</v>
      </c>
      <c r="AU286" s="58">
        <v>0</v>
      </c>
      <c r="AV286" s="59">
        <f t="shared" si="109"/>
        <v>-98880625080</v>
      </c>
      <c r="AW286" s="59">
        <f t="shared" si="94"/>
        <v>98880625080</v>
      </c>
      <c r="AX286" s="60">
        <f t="shared" si="116"/>
        <v>0</v>
      </c>
      <c r="AY286" s="61">
        <v>1</v>
      </c>
      <c r="AZ286" s="62"/>
      <c r="BA286" s="52">
        <v>1</v>
      </c>
      <c r="BB286" s="6"/>
      <c r="BC286" s="6"/>
      <c r="BD286" s="6"/>
      <c r="BG286" s="5" t="s">
        <v>96</v>
      </c>
      <c r="BH286" s="5" t="s">
        <v>109</v>
      </c>
      <c r="BJ286" s="6">
        <v>1</v>
      </c>
    </row>
    <row r="287" spans="1:62" ht="15" customHeight="1" x14ac:dyDescent="0.25">
      <c r="A287" s="53">
        <f t="shared" si="117"/>
        <v>219</v>
      </c>
      <c r="B287" s="53">
        <f t="shared" si="117"/>
        <v>30</v>
      </c>
      <c r="C287" s="54" t="s">
        <v>429</v>
      </c>
      <c r="D287" s="55" t="s">
        <v>99</v>
      </c>
      <c r="E287" s="56">
        <v>42359</v>
      </c>
      <c r="F287" s="57">
        <f t="shared" si="100"/>
        <v>818197644000</v>
      </c>
      <c r="G287" s="58">
        <f t="shared" si="101"/>
        <v>178121571000</v>
      </c>
      <c r="H287" s="58">
        <v>23587802000</v>
      </c>
      <c r="I287" s="58">
        <v>5553669000</v>
      </c>
      <c r="J287" s="58">
        <v>6294110000</v>
      </c>
      <c r="K287" s="58">
        <v>142685990000</v>
      </c>
      <c r="L287" s="58">
        <f t="shared" si="102"/>
        <v>547498998000</v>
      </c>
      <c r="M287" s="58">
        <v>24676825000</v>
      </c>
      <c r="N287" s="58">
        <v>447909575000</v>
      </c>
      <c r="O287" s="58">
        <v>74912598000</v>
      </c>
      <c r="P287" s="58">
        <f t="shared" si="103"/>
        <v>92577075000</v>
      </c>
      <c r="Q287" s="58">
        <v>0</v>
      </c>
      <c r="R287" s="58">
        <v>0</v>
      </c>
      <c r="S287" s="58">
        <v>26421159000</v>
      </c>
      <c r="T287" s="58">
        <v>66155916000</v>
      </c>
      <c r="U287" s="58">
        <v>0</v>
      </c>
      <c r="V287" s="58">
        <f t="shared" si="104"/>
        <v>881415644000</v>
      </c>
      <c r="W287" s="58">
        <f t="shared" si="105"/>
        <v>427380021000</v>
      </c>
      <c r="X287" s="58">
        <v>382867283000</v>
      </c>
      <c r="Y287" s="58">
        <v>0</v>
      </c>
      <c r="Z287" s="58">
        <v>0</v>
      </c>
      <c r="AA287" s="58">
        <v>1373140000</v>
      </c>
      <c r="AB287" s="58">
        <v>2001634000</v>
      </c>
      <c r="AC287" s="58">
        <v>0</v>
      </c>
      <c r="AD287" s="58">
        <v>560703000</v>
      </c>
      <c r="AE287" s="58">
        <v>40577261000</v>
      </c>
      <c r="AF287" s="58">
        <f t="shared" si="106"/>
        <v>454035623000</v>
      </c>
      <c r="AG287" s="58">
        <v>44005772000</v>
      </c>
      <c r="AH287" s="58">
        <v>245342757000</v>
      </c>
      <c r="AI287" s="58">
        <v>164687094000</v>
      </c>
      <c r="AJ287" s="58">
        <f t="shared" si="107"/>
        <v>70305000000</v>
      </c>
      <c r="AK287" s="58">
        <v>70155000000</v>
      </c>
      <c r="AL287" s="58">
        <v>0</v>
      </c>
      <c r="AM287" s="58">
        <v>0</v>
      </c>
      <c r="AN287" s="58">
        <v>0</v>
      </c>
      <c r="AO287" s="58">
        <v>0</v>
      </c>
      <c r="AP287" s="58">
        <v>150000000</v>
      </c>
      <c r="AQ287" s="58">
        <f t="shared" si="108"/>
        <v>7087000000</v>
      </c>
      <c r="AR287" s="58">
        <v>0</v>
      </c>
      <c r="AS287" s="58">
        <v>7087000000</v>
      </c>
      <c r="AT287" s="58">
        <v>0</v>
      </c>
      <c r="AU287" s="58">
        <v>0</v>
      </c>
      <c r="AV287" s="59">
        <f t="shared" si="109"/>
        <v>-63218000000</v>
      </c>
      <c r="AW287" s="59">
        <f t="shared" si="94"/>
        <v>63218000000</v>
      </c>
      <c r="AX287" s="60">
        <f t="shared" si="116"/>
        <v>0</v>
      </c>
      <c r="AY287" s="61">
        <v>1</v>
      </c>
      <c r="AZ287" s="62"/>
      <c r="BA287" s="52">
        <v>1</v>
      </c>
      <c r="BB287" s="6"/>
      <c r="BC287" s="6"/>
      <c r="BD287" s="6"/>
      <c r="BE287" s="52">
        <v>1</v>
      </c>
      <c r="BG287" s="5" t="s">
        <v>96</v>
      </c>
      <c r="BH287" s="5" t="s">
        <v>102</v>
      </c>
      <c r="BJ287" s="6">
        <v>1</v>
      </c>
    </row>
    <row r="288" spans="1:62" ht="15" customHeight="1" x14ac:dyDescent="0.25">
      <c r="A288" s="53">
        <f t="shared" si="117"/>
        <v>220</v>
      </c>
      <c r="B288" s="53">
        <f t="shared" si="117"/>
        <v>31</v>
      </c>
      <c r="C288" s="54" t="s">
        <v>430</v>
      </c>
      <c r="D288" s="55" t="s">
        <v>101</v>
      </c>
      <c r="E288" s="56">
        <v>42361</v>
      </c>
      <c r="F288" s="57">
        <f t="shared" si="100"/>
        <v>901083866000</v>
      </c>
      <c r="G288" s="58">
        <f t="shared" si="101"/>
        <v>160542382000</v>
      </c>
      <c r="H288" s="58">
        <v>43563920000</v>
      </c>
      <c r="I288" s="58">
        <v>15310262000</v>
      </c>
      <c r="J288" s="58">
        <v>3740000000</v>
      </c>
      <c r="K288" s="58">
        <v>97928200000</v>
      </c>
      <c r="L288" s="58">
        <f t="shared" si="102"/>
        <v>576271132000</v>
      </c>
      <c r="M288" s="58">
        <v>32333556000</v>
      </c>
      <c r="N288" s="58">
        <v>457085256000</v>
      </c>
      <c r="O288" s="58">
        <v>86852320000</v>
      </c>
      <c r="P288" s="58">
        <f t="shared" si="103"/>
        <v>164270352000</v>
      </c>
      <c r="Q288" s="58">
        <v>3000000000</v>
      </c>
      <c r="R288" s="58">
        <v>0</v>
      </c>
      <c r="S288" s="58">
        <v>56778690000</v>
      </c>
      <c r="T288" s="58">
        <v>81314598000</v>
      </c>
      <c r="U288" s="58">
        <v>23177064000</v>
      </c>
      <c r="V288" s="58">
        <f t="shared" si="104"/>
        <v>922612237000</v>
      </c>
      <c r="W288" s="58">
        <f t="shared" si="105"/>
        <v>410661920000</v>
      </c>
      <c r="X288" s="58">
        <v>382129100000</v>
      </c>
      <c r="Y288" s="58">
        <v>0</v>
      </c>
      <c r="Z288" s="58">
        <v>0</v>
      </c>
      <c r="AA288" s="58">
        <v>21164939000</v>
      </c>
      <c r="AB288" s="58">
        <v>2769000000</v>
      </c>
      <c r="AC288" s="58">
        <v>0</v>
      </c>
      <c r="AD288" s="58">
        <v>698881000</v>
      </c>
      <c r="AE288" s="58">
        <v>3900000000</v>
      </c>
      <c r="AF288" s="58">
        <f t="shared" si="106"/>
        <v>511950317000</v>
      </c>
      <c r="AG288" s="58">
        <v>18910431000</v>
      </c>
      <c r="AH288" s="58">
        <v>292172112000</v>
      </c>
      <c r="AI288" s="58">
        <v>200867774000</v>
      </c>
      <c r="AJ288" s="58">
        <f t="shared" si="107"/>
        <v>28128371000</v>
      </c>
      <c r="AK288" s="58">
        <v>28128371000</v>
      </c>
      <c r="AL288" s="58">
        <v>0</v>
      </c>
      <c r="AM288" s="58">
        <v>0</v>
      </c>
      <c r="AN288" s="58">
        <v>0</v>
      </c>
      <c r="AO288" s="58">
        <v>0</v>
      </c>
      <c r="AP288" s="58">
        <v>0</v>
      </c>
      <c r="AQ288" s="58">
        <f t="shared" si="108"/>
        <v>6600000000</v>
      </c>
      <c r="AR288" s="58">
        <v>0</v>
      </c>
      <c r="AS288" s="58">
        <v>6600000000</v>
      </c>
      <c r="AT288" s="58">
        <v>0</v>
      </c>
      <c r="AU288" s="58">
        <v>0</v>
      </c>
      <c r="AV288" s="59">
        <f t="shared" si="109"/>
        <v>-21528371000</v>
      </c>
      <c r="AW288" s="59">
        <f t="shared" si="94"/>
        <v>21528371000</v>
      </c>
      <c r="AX288" s="60">
        <f t="shared" si="116"/>
        <v>0</v>
      </c>
      <c r="AY288" s="61">
        <v>1</v>
      </c>
      <c r="AZ288" s="62"/>
      <c r="BA288" s="52">
        <v>1</v>
      </c>
      <c r="BB288" s="6"/>
      <c r="BC288" s="6"/>
      <c r="BD288" s="6"/>
      <c r="BE288" s="52">
        <v>1</v>
      </c>
      <c r="BG288" s="5" t="s">
        <v>96</v>
      </c>
      <c r="BH288" s="5" t="s">
        <v>130</v>
      </c>
      <c r="BJ288" s="6">
        <v>1</v>
      </c>
    </row>
    <row r="289" spans="1:62" ht="15" customHeight="1" x14ac:dyDescent="0.25">
      <c r="A289" s="53">
        <f t="shared" si="117"/>
        <v>221</v>
      </c>
      <c r="B289" s="53">
        <f t="shared" si="117"/>
        <v>32</v>
      </c>
      <c r="C289" s="54" t="s">
        <v>431</v>
      </c>
      <c r="D289" s="55" t="s">
        <v>123</v>
      </c>
      <c r="E289" s="56">
        <v>42366</v>
      </c>
      <c r="F289" s="57">
        <f t="shared" si="100"/>
        <v>861529259000</v>
      </c>
      <c r="G289" s="58">
        <f t="shared" si="101"/>
        <v>146651969000</v>
      </c>
      <c r="H289" s="58">
        <v>34062710000</v>
      </c>
      <c r="I289" s="58">
        <v>9777559000</v>
      </c>
      <c r="J289" s="58">
        <v>7149344000</v>
      </c>
      <c r="K289" s="58">
        <v>95662356000</v>
      </c>
      <c r="L289" s="58">
        <f t="shared" si="102"/>
        <v>628802413000</v>
      </c>
      <c r="M289" s="58">
        <v>25313742000</v>
      </c>
      <c r="N289" s="58">
        <v>456079561000</v>
      </c>
      <c r="O289" s="58">
        <v>147409110000</v>
      </c>
      <c r="P289" s="58">
        <f t="shared" si="103"/>
        <v>86074877000</v>
      </c>
      <c r="Q289" s="58">
        <v>0</v>
      </c>
      <c r="R289" s="58">
        <v>0</v>
      </c>
      <c r="S289" s="58">
        <v>50630310000</v>
      </c>
      <c r="T289" s="58">
        <v>35444567000</v>
      </c>
      <c r="U289" s="58">
        <v>0</v>
      </c>
      <c r="V289" s="58">
        <f t="shared" si="104"/>
        <v>934038576000</v>
      </c>
      <c r="W289" s="58">
        <f t="shared" si="105"/>
        <v>444752159000</v>
      </c>
      <c r="X289" s="58">
        <v>422614805000</v>
      </c>
      <c r="Y289" s="58">
        <v>0</v>
      </c>
      <c r="Z289" s="58">
        <v>0</v>
      </c>
      <c r="AA289" s="58">
        <v>11161154000</v>
      </c>
      <c r="AB289" s="58">
        <v>7920550000</v>
      </c>
      <c r="AC289" s="58">
        <v>0</v>
      </c>
      <c r="AD289" s="58">
        <v>616650000</v>
      </c>
      <c r="AE289" s="58">
        <v>2439000000</v>
      </c>
      <c r="AF289" s="58">
        <f t="shared" si="106"/>
        <v>489286417000</v>
      </c>
      <c r="AG289" s="58">
        <v>52477787000</v>
      </c>
      <c r="AH289" s="58">
        <v>190501489000</v>
      </c>
      <c r="AI289" s="58">
        <v>246307141000</v>
      </c>
      <c r="AJ289" s="58">
        <f t="shared" si="107"/>
        <v>73509317000</v>
      </c>
      <c r="AK289" s="58">
        <v>73509317000</v>
      </c>
      <c r="AL289" s="58">
        <v>0</v>
      </c>
      <c r="AM289" s="58">
        <v>0</v>
      </c>
      <c r="AN289" s="58">
        <v>0</v>
      </c>
      <c r="AO289" s="58">
        <v>0</v>
      </c>
      <c r="AP289" s="58">
        <v>0</v>
      </c>
      <c r="AQ289" s="58">
        <f t="shared" si="108"/>
        <v>1000000000</v>
      </c>
      <c r="AR289" s="58">
        <v>0</v>
      </c>
      <c r="AS289" s="58">
        <v>1000000000</v>
      </c>
      <c r="AT289" s="58">
        <v>0</v>
      </c>
      <c r="AU289" s="58">
        <v>0</v>
      </c>
      <c r="AV289" s="59">
        <f t="shared" si="109"/>
        <v>-72509317000</v>
      </c>
      <c r="AW289" s="59">
        <f t="shared" si="94"/>
        <v>72509317000</v>
      </c>
      <c r="AX289" s="60">
        <f t="shared" si="116"/>
        <v>0</v>
      </c>
      <c r="AY289" s="61">
        <v>1</v>
      </c>
      <c r="AZ289" s="62"/>
      <c r="BA289" s="52">
        <v>1</v>
      </c>
      <c r="BB289" s="6"/>
      <c r="BC289" s="6"/>
      <c r="BD289" s="6"/>
      <c r="BE289" s="6">
        <v>1</v>
      </c>
      <c r="BG289" s="5" t="s">
        <v>96</v>
      </c>
      <c r="BH289" s="5" t="s">
        <v>106</v>
      </c>
      <c r="BJ289" s="6">
        <v>1</v>
      </c>
    </row>
    <row r="290" spans="1:62" ht="15" customHeight="1" x14ac:dyDescent="0.25">
      <c r="A290" s="53">
        <f t="shared" si="117"/>
        <v>222</v>
      </c>
      <c r="B290" s="53">
        <f t="shared" si="117"/>
        <v>33</v>
      </c>
      <c r="C290" s="54" t="s">
        <v>432</v>
      </c>
      <c r="D290" s="55" t="s">
        <v>99</v>
      </c>
      <c r="E290" s="56">
        <v>42366</v>
      </c>
      <c r="F290" s="57">
        <f t="shared" si="100"/>
        <v>3425203229000</v>
      </c>
      <c r="G290" s="58">
        <f t="shared" si="101"/>
        <v>1232373211000</v>
      </c>
      <c r="H290" s="58">
        <v>858764751000</v>
      </c>
      <c r="I290" s="58">
        <v>105548677000</v>
      </c>
      <c r="J290" s="58">
        <v>22084633000</v>
      </c>
      <c r="K290" s="58">
        <v>245975150000</v>
      </c>
      <c r="L290" s="58">
        <f t="shared" si="102"/>
        <v>1762670018000</v>
      </c>
      <c r="M290" s="58">
        <v>156658307000</v>
      </c>
      <c r="N290" s="58">
        <v>1211708204000</v>
      </c>
      <c r="O290" s="58">
        <v>394303507000</v>
      </c>
      <c r="P290" s="58">
        <f t="shared" si="103"/>
        <v>430160000000</v>
      </c>
      <c r="Q290" s="58">
        <v>0</v>
      </c>
      <c r="R290" s="58">
        <v>0</v>
      </c>
      <c r="S290" s="58">
        <v>430160000000</v>
      </c>
      <c r="T290" s="58">
        <v>0</v>
      </c>
      <c r="U290" s="58">
        <v>0</v>
      </c>
      <c r="V290" s="58">
        <f t="shared" si="104"/>
        <v>4187918414000</v>
      </c>
      <c r="W290" s="58">
        <f t="shared" si="105"/>
        <v>1633209712000</v>
      </c>
      <c r="X290" s="58">
        <v>1567703870000</v>
      </c>
      <c r="Y290" s="58">
        <v>0</v>
      </c>
      <c r="Z290" s="58">
        <v>0</v>
      </c>
      <c r="AA290" s="58">
        <v>35230880000</v>
      </c>
      <c r="AB290" s="58">
        <v>19290700000</v>
      </c>
      <c r="AC290" s="58">
        <v>0</v>
      </c>
      <c r="AD290" s="58">
        <v>984262000</v>
      </c>
      <c r="AE290" s="58">
        <v>10000000000</v>
      </c>
      <c r="AF290" s="58">
        <f t="shared" si="106"/>
        <v>2554708702000</v>
      </c>
      <c r="AG290" s="58">
        <v>231221432230</v>
      </c>
      <c r="AH290" s="58">
        <v>1172003618964</v>
      </c>
      <c r="AI290" s="58">
        <v>1151483650806</v>
      </c>
      <c r="AJ290" s="58">
        <f t="shared" si="107"/>
        <v>796145130000</v>
      </c>
      <c r="AK290" s="58">
        <v>796145130000</v>
      </c>
      <c r="AL290" s="58">
        <v>0</v>
      </c>
      <c r="AM290" s="58">
        <v>0</v>
      </c>
      <c r="AN290" s="58">
        <v>0</v>
      </c>
      <c r="AO290" s="58">
        <v>0</v>
      </c>
      <c r="AP290" s="58">
        <v>0</v>
      </c>
      <c r="AQ290" s="58">
        <f t="shared" si="108"/>
        <v>33429945000</v>
      </c>
      <c r="AR290" s="58">
        <v>0</v>
      </c>
      <c r="AS290" s="58">
        <v>33429945000</v>
      </c>
      <c r="AT290" s="58">
        <v>0</v>
      </c>
      <c r="AU290" s="58">
        <v>0</v>
      </c>
      <c r="AV290" s="59">
        <f t="shared" si="109"/>
        <v>-762715185000</v>
      </c>
      <c r="AW290" s="59">
        <f t="shared" si="94"/>
        <v>762715185000</v>
      </c>
      <c r="AX290" s="60">
        <f t="shared" si="116"/>
        <v>0</v>
      </c>
      <c r="AY290" s="61">
        <v>1</v>
      </c>
      <c r="AZ290" s="62"/>
      <c r="BA290" s="52">
        <v>1</v>
      </c>
      <c r="BB290" s="6"/>
      <c r="BC290" s="6"/>
      <c r="BD290" s="6"/>
      <c r="BE290" s="52">
        <v>1</v>
      </c>
      <c r="BG290" s="5" t="s">
        <v>96</v>
      </c>
      <c r="BH290" s="5" t="s">
        <v>97</v>
      </c>
      <c r="BJ290" s="6">
        <v>1</v>
      </c>
    </row>
    <row r="291" spans="1:62" ht="15" customHeight="1" x14ac:dyDescent="0.25">
      <c r="A291" s="53">
        <f t="shared" ref="A291:B292" si="118">A290+1</f>
        <v>223</v>
      </c>
      <c r="B291" s="53">
        <f t="shared" si="118"/>
        <v>34</v>
      </c>
      <c r="C291" s="54" t="s">
        <v>433</v>
      </c>
      <c r="D291" s="55" t="s">
        <v>345</v>
      </c>
      <c r="E291" s="56">
        <v>42345</v>
      </c>
      <c r="F291" s="57">
        <f t="shared" si="100"/>
        <v>1739755264000</v>
      </c>
      <c r="G291" s="58">
        <f t="shared" si="101"/>
        <v>372579581000</v>
      </c>
      <c r="H291" s="58">
        <v>227709794000</v>
      </c>
      <c r="I291" s="58">
        <v>59012286000</v>
      </c>
      <c r="J291" s="58">
        <v>7638813000</v>
      </c>
      <c r="K291" s="58">
        <v>78218688000</v>
      </c>
      <c r="L291" s="58">
        <f t="shared" si="102"/>
        <v>959090994000</v>
      </c>
      <c r="M291" s="58">
        <v>55842802000</v>
      </c>
      <c r="N291" s="58">
        <v>841536122000</v>
      </c>
      <c r="O291" s="58">
        <v>61712070000</v>
      </c>
      <c r="P291" s="58">
        <f t="shared" si="103"/>
        <v>408084689000</v>
      </c>
      <c r="Q291" s="58">
        <v>3000000000</v>
      </c>
      <c r="R291" s="58">
        <v>0</v>
      </c>
      <c r="S291" s="58">
        <v>149862680000</v>
      </c>
      <c r="T291" s="58">
        <v>255222009000</v>
      </c>
      <c r="U291" s="58">
        <v>0</v>
      </c>
      <c r="V291" s="58">
        <f t="shared" si="104"/>
        <v>1795120219000</v>
      </c>
      <c r="W291" s="58">
        <f t="shared" si="105"/>
        <v>1075814220000</v>
      </c>
      <c r="X291" s="58">
        <v>1021594465000</v>
      </c>
      <c r="Y291" s="58">
        <v>455100000</v>
      </c>
      <c r="Z291" s="58">
        <v>0</v>
      </c>
      <c r="AA291" s="58">
        <v>46576139000</v>
      </c>
      <c r="AB291" s="58">
        <v>2418000000</v>
      </c>
      <c r="AC291" s="58">
        <v>0</v>
      </c>
      <c r="AD291" s="58">
        <v>770516000</v>
      </c>
      <c r="AE291" s="58">
        <v>4000000000</v>
      </c>
      <c r="AF291" s="58">
        <f t="shared" si="106"/>
        <v>719305999000</v>
      </c>
      <c r="AG291" s="58">
        <v>32635127000</v>
      </c>
      <c r="AH291" s="58">
        <v>443612035000</v>
      </c>
      <c r="AI291" s="58">
        <v>243058837000</v>
      </c>
      <c r="AJ291" s="58">
        <f t="shared" si="107"/>
        <v>78429286000</v>
      </c>
      <c r="AK291" s="58">
        <v>71560899000</v>
      </c>
      <c r="AL291" s="58">
        <v>0</v>
      </c>
      <c r="AM291" s="58">
        <v>0</v>
      </c>
      <c r="AN291" s="58">
        <v>6368387000</v>
      </c>
      <c r="AO291" s="58">
        <v>500000000</v>
      </c>
      <c r="AP291" s="58">
        <v>0</v>
      </c>
      <c r="AQ291" s="58">
        <f t="shared" si="108"/>
        <v>23064331000</v>
      </c>
      <c r="AR291" s="58">
        <v>0</v>
      </c>
      <c r="AS291" s="58">
        <v>15807000000</v>
      </c>
      <c r="AT291" s="58">
        <v>7257331000</v>
      </c>
      <c r="AU291" s="58">
        <v>0</v>
      </c>
      <c r="AV291" s="59">
        <f t="shared" si="109"/>
        <v>-55364955000</v>
      </c>
      <c r="AW291" s="59">
        <f t="shared" ref="AW291:AW354" si="119">AJ291-AQ291</f>
        <v>55364955000</v>
      </c>
      <c r="AX291" s="60">
        <f t="shared" si="116"/>
        <v>0</v>
      </c>
      <c r="AY291" s="61">
        <v>1</v>
      </c>
      <c r="AZ291" s="62"/>
      <c r="BA291" s="52">
        <v>1</v>
      </c>
      <c r="BB291" s="6"/>
      <c r="BC291" s="6"/>
      <c r="BD291" s="6"/>
      <c r="BE291" s="52">
        <v>1</v>
      </c>
      <c r="BG291" s="5" t="s">
        <v>96</v>
      </c>
      <c r="BH291" s="5" t="s">
        <v>128</v>
      </c>
      <c r="BJ291" s="6">
        <v>1</v>
      </c>
    </row>
    <row r="292" spans="1:62" ht="15" customHeight="1" x14ac:dyDescent="0.25">
      <c r="A292" s="53">
        <f t="shared" si="118"/>
        <v>224</v>
      </c>
      <c r="B292" s="53">
        <f t="shared" si="118"/>
        <v>35</v>
      </c>
      <c r="C292" s="54" t="s">
        <v>434</v>
      </c>
      <c r="D292" s="55" t="s">
        <v>126</v>
      </c>
      <c r="E292" s="56">
        <v>42361</v>
      </c>
      <c r="F292" s="57">
        <f t="shared" si="100"/>
        <v>1032686389000</v>
      </c>
      <c r="G292" s="58">
        <f t="shared" si="101"/>
        <v>258668643000</v>
      </c>
      <c r="H292" s="58">
        <v>48736351000</v>
      </c>
      <c r="I292" s="58">
        <v>20710183000</v>
      </c>
      <c r="J292" s="58">
        <v>3746306000</v>
      </c>
      <c r="K292" s="58">
        <v>185475803000</v>
      </c>
      <c r="L292" s="58">
        <f t="shared" si="102"/>
        <v>636166657000</v>
      </c>
      <c r="M292" s="58">
        <v>25264986000</v>
      </c>
      <c r="N292" s="58">
        <v>490772001000</v>
      </c>
      <c r="O292" s="58">
        <v>120129670000</v>
      </c>
      <c r="P292" s="58">
        <f t="shared" si="103"/>
        <v>137851089000</v>
      </c>
      <c r="Q292" s="58">
        <v>0</v>
      </c>
      <c r="R292" s="58">
        <v>0</v>
      </c>
      <c r="S292" s="58">
        <v>38955789000</v>
      </c>
      <c r="T292" s="58">
        <v>94704427000</v>
      </c>
      <c r="U292" s="58">
        <v>4190873000</v>
      </c>
      <c r="V292" s="58">
        <f t="shared" si="104"/>
        <v>1133323560000</v>
      </c>
      <c r="W292" s="58">
        <f t="shared" si="105"/>
        <v>470637246000</v>
      </c>
      <c r="X292" s="58">
        <v>456622966000</v>
      </c>
      <c r="Y292" s="58">
        <v>22352000</v>
      </c>
      <c r="Z292" s="58">
        <v>0</v>
      </c>
      <c r="AA292" s="58">
        <v>10955244000</v>
      </c>
      <c r="AB292" s="58">
        <v>350000000</v>
      </c>
      <c r="AC292" s="58">
        <v>0</v>
      </c>
      <c r="AD292" s="58">
        <v>686684000</v>
      </c>
      <c r="AE292" s="58">
        <v>2000000000</v>
      </c>
      <c r="AF292" s="58">
        <f t="shared" si="106"/>
        <v>662686314000</v>
      </c>
      <c r="AG292" s="58">
        <v>29875668000</v>
      </c>
      <c r="AH292" s="58">
        <v>363271610000</v>
      </c>
      <c r="AI292" s="58">
        <v>269539036000</v>
      </c>
      <c r="AJ292" s="58">
        <f t="shared" si="107"/>
        <v>105790644000</v>
      </c>
      <c r="AK292" s="58">
        <v>105790644000</v>
      </c>
      <c r="AL292" s="58">
        <v>0</v>
      </c>
      <c r="AM292" s="58">
        <v>0</v>
      </c>
      <c r="AN292" s="58">
        <v>0</v>
      </c>
      <c r="AO292" s="58">
        <v>0</v>
      </c>
      <c r="AP292" s="58">
        <v>0</v>
      </c>
      <c r="AQ292" s="58">
        <f t="shared" si="108"/>
        <v>5153473000</v>
      </c>
      <c r="AR292" s="58">
        <v>0</v>
      </c>
      <c r="AS292" s="58">
        <v>1575000000</v>
      </c>
      <c r="AT292" s="58">
        <v>182922000</v>
      </c>
      <c r="AU292" s="58">
        <v>3395551000</v>
      </c>
      <c r="AV292" s="59">
        <f t="shared" si="109"/>
        <v>-100637171000</v>
      </c>
      <c r="AW292" s="59">
        <f t="shared" si="119"/>
        <v>100637171000</v>
      </c>
      <c r="AX292" s="60">
        <f t="shared" si="116"/>
        <v>0</v>
      </c>
      <c r="AY292" s="61">
        <v>1</v>
      </c>
      <c r="AZ292" s="62"/>
      <c r="BA292" s="63">
        <v>1</v>
      </c>
      <c r="BB292" s="6"/>
      <c r="BC292" s="6"/>
      <c r="BD292" s="6"/>
      <c r="BG292" s="5" t="s">
        <v>163</v>
      </c>
      <c r="BH292" s="5" t="s">
        <v>114</v>
      </c>
    </row>
    <row r="293" spans="1:62" s="74" customFormat="1" ht="15" customHeight="1" x14ac:dyDescent="0.25">
      <c r="A293" s="75" t="s">
        <v>145</v>
      </c>
      <c r="B293" s="75" t="s">
        <v>145</v>
      </c>
      <c r="C293" s="76" t="s">
        <v>146</v>
      </c>
      <c r="D293" s="77"/>
      <c r="E293" s="77"/>
      <c r="F293" s="78">
        <f>SUM(F258:F286)</f>
        <v>59356237254881</v>
      </c>
      <c r="G293" s="78">
        <f t="shared" ref="G293:AZ293" si="120">SUM(G258:G286)</f>
        <v>6806679806976</v>
      </c>
      <c r="H293" s="78">
        <f t="shared" si="120"/>
        <v>1725690399130</v>
      </c>
      <c r="I293" s="78">
        <f t="shared" si="120"/>
        <v>610417793754</v>
      </c>
      <c r="J293" s="78">
        <f t="shared" si="120"/>
        <v>277431883692</v>
      </c>
      <c r="K293" s="78">
        <f t="shared" si="120"/>
        <v>4193139730400</v>
      </c>
      <c r="L293" s="78">
        <f t="shared" si="120"/>
        <v>35608368051441</v>
      </c>
      <c r="M293" s="78">
        <f t="shared" si="120"/>
        <v>1387274388441</v>
      </c>
      <c r="N293" s="78">
        <f t="shared" si="120"/>
        <v>29982564190000</v>
      </c>
      <c r="O293" s="78">
        <f t="shared" si="120"/>
        <v>4238529473000</v>
      </c>
      <c r="P293" s="78">
        <f t="shared" si="120"/>
        <v>16941189396464</v>
      </c>
      <c r="Q293" s="78">
        <f t="shared" si="120"/>
        <v>91393307180</v>
      </c>
      <c r="R293" s="78">
        <f t="shared" si="120"/>
        <v>0</v>
      </c>
      <c r="S293" s="78">
        <f t="shared" si="120"/>
        <v>3218019906084</v>
      </c>
      <c r="T293" s="78">
        <f t="shared" si="120"/>
        <v>8324077612000</v>
      </c>
      <c r="U293" s="78">
        <f t="shared" si="120"/>
        <v>5307698571200</v>
      </c>
      <c r="V293" s="78">
        <f t="shared" si="120"/>
        <v>62984993051319.102</v>
      </c>
      <c r="W293" s="78">
        <f t="shared" si="120"/>
        <v>41270184572261.102</v>
      </c>
      <c r="X293" s="78">
        <f t="shared" si="120"/>
        <v>31116149422902.52</v>
      </c>
      <c r="Y293" s="78">
        <f t="shared" si="120"/>
        <v>6618630970</v>
      </c>
      <c r="Z293" s="78">
        <f t="shared" si="120"/>
        <v>2042389000</v>
      </c>
      <c r="AA293" s="78">
        <f t="shared" si="120"/>
        <v>627926617300</v>
      </c>
      <c r="AB293" s="78">
        <f t="shared" si="120"/>
        <v>331660902000</v>
      </c>
      <c r="AC293" s="78">
        <f t="shared" si="120"/>
        <v>210716761030</v>
      </c>
      <c r="AD293" s="78">
        <f t="shared" si="120"/>
        <v>8843478026435</v>
      </c>
      <c r="AE293" s="78">
        <f t="shared" si="120"/>
        <v>131591822623.58</v>
      </c>
      <c r="AF293" s="78">
        <f t="shared" si="120"/>
        <v>21714808479058</v>
      </c>
      <c r="AG293" s="78">
        <f t="shared" si="120"/>
        <v>1735246631182</v>
      </c>
      <c r="AH293" s="78">
        <f t="shared" si="120"/>
        <v>9637624925636</v>
      </c>
      <c r="AI293" s="78">
        <f t="shared" si="120"/>
        <v>10341936922240</v>
      </c>
      <c r="AJ293" s="78">
        <f t="shared" si="120"/>
        <v>4015422597761.1001</v>
      </c>
      <c r="AK293" s="78">
        <f t="shared" si="120"/>
        <v>3842210207561.1001</v>
      </c>
      <c r="AL293" s="78">
        <f t="shared" si="120"/>
        <v>129276458000</v>
      </c>
      <c r="AM293" s="78">
        <f t="shared" si="120"/>
        <v>0</v>
      </c>
      <c r="AN293" s="78">
        <f t="shared" si="120"/>
        <v>33220123200</v>
      </c>
      <c r="AO293" s="78">
        <f t="shared" si="120"/>
        <v>7709147000</v>
      </c>
      <c r="AP293" s="78">
        <f t="shared" si="120"/>
        <v>3006662000</v>
      </c>
      <c r="AQ293" s="78">
        <f t="shared" si="120"/>
        <v>386666801323</v>
      </c>
      <c r="AR293" s="78">
        <f t="shared" si="120"/>
        <v>54500000000</v>
      </c>
      <c r="AS293" s="78">
        <f t="shared" si="120"/>
        <v>293397200000</v>
      </c>
      <c r="AT293" s="78">
        <f t="shared" si="120"/>
        <v>30959601323</v>
      </c>
      <c r="AU293" s="78">
        <f t="shared" si="120"/>
        <v>7810000000</v>
      </c>
      <c r="AV293" s="78">
        <f t="shared" si="120"/>
        <v>-3628755796438.1001</v>
      </c>
      <c r="AW293" s="78">
        <f t="shared" si="120"/>
        <v>3628755796438.1001</v>
      </c>
      <c r="AX293" s="79">
        <f t="shared" si="120"/>
        <v>0</v>
      </c>
      <c r="AY293" s="80">
        <f t="shared" si="120"/>
        <v>28</v>
      </c>
      <c r="AZ293" s="81">
        <f t="shared" si="120"/>
        <v>1</v>
      </c>
      <c r="BA293" s="64"/>
      <c r="BB293" s="64"/>
      <c r="BC293" s="64"/>
      <c r="BD293" s="64"/>
      <c r="BE293" s="64"/>
      <c r="BF293" s="64"/>
      <c r="BJ293" s="64"/>
    </row>
    <row r="294" spans="1:62" s="74" customFormat="1" ht="15" customHeight="1" x14ac:dyDescent="0.25">
      <c r="A294" s="75" t="s">
        <v>147</v>
      </c>
      <c r="B294" s="75" t="s">
        <v>147</v>
      </c>
      <c r="C294" s="76" t="s">
        <v>148</v>
      </c>
      <c r="D294" s="77"/>
      <c r="E294" s="77"/>
      <c r="F294" s="78">
        <f>SUM(F287:F292)</f>
        <v>8778455651000</v>
      </c>
      <c r="G294" s="78">
        <f t="shared" ref="G294:AZ294" si="121">SUM(G287:G292)</f>
        <v>2348937357000</v>
      </c>
      <c r="H294" s="78">
        <f t="shared" si="121"/>
        <v>1236425328000</v>
      </c>
      <c r="I294" s="78">
        <f t="shared" si="121"/>
        <v>215912636000</v>
      </c>
      <c r="J294" s="78">
        <f t="shared" si="121"/>
        <v>50653206000</v>
      </c>
      <c r="K294" s="78">
        <f t="shared" si="121"/>
        <v>845946187000</v>
      </c>
      <c r="L294" s="78">
        <f t="shared" si="121"/>
        <v>5110500212000</v>
      </c>
      <c r="M294" s="78">
        <f t="shared" si="121"/>
        <v>320090218000</v>
      </c>
      <c r="N294" s="78">
        <f t="shared" si="121"/>
        <v>3905090719000</v>
      </c>
      <c r="O294" s="78">
        <f t="shared" si="121"/>
        <v>885319275000</v>
      </c>
      <c r="P294" s="78">
        <f t="shared" si="121"/>
        <v>1319018082000</v>
      </c>
      <c r="Q294" s="78">
        <f t="shared" si="121"/>
        <v>6000000000</v>
      </c>
      <c r="R294" s="78">
        <f t="shared" si="121"/>
        <v>0</v>
      </c>
      <c r="S294" s="78">
        <f t="shared" si="121"/>
        <v>752808628000</v>
      </c>
      <c r="T294" s="78">
        <f t="shared" si="121"/>
        <v>532841517000</v>
      </c>
      <c r="U294" s="78">
        <f t="shared" si="121"/>
        <v>27367937000</v>
      </c>
      <c r="V294" s="78">
        <f t="shared" si="121"/>
        <v>9854428650000</v>
      </c>
      <c r="W294" s="78">
        <f t="shared" si="121"/>
        <v>4462455278000</v>
      </c>
      <c r="X294" s="78">
        <f t="shared" si="121"/>
        <v>4233532489000</v>
      </c>
      <c r="Y294" s="78">
        <f t="shared" si="121"/>
        <v>477452000</v>
      </c>
      <c r="Z294" s="78">
        <f t="shared" si="121"/>
        <v>0</v>
      </c>
      <c r="AA294" s="78">
        <f t="shared" si="121"/>
        <v>126461496000</v>
      </c>
      <c r="AB294" s="78">
        <f t="shared" si="121"/>
        <v>34749884000</v>
      </c>
      <c r="AC294" s="78">
        <f t="shared" si="121"/>
        <v>0</v>
      </c>
      <c r="AD294" s="78">
        <f t="shared" si="121"/>
        <v>4317696000</v>
      </c>
      <c r="AE294" s="78">
        <f t="shared" si="121"/>
        <v>62916261000</v>
      </c>
      <c r="AF294" s="78">
        <f t="shared" si="121"/>
        <v>5391973372000</v>
      </c>
      <c r="AG294" s="78">
        <f t="shared" si="121"/>
        <v>409126217230</v>
      </c>
      <c r="AH294" s="78">
        <f t="shared" si="121"/>
        <v>2706903621964</v>
      </c>
      <c r="AI294" s="78">
        <f t="shared" si="121"/>
        <v>2275943532806</v>
      </c>
      <c r="AJ294" s="78">
        <f t="shared" si="121"/>
        <v>1152307748000</v>
      </c>
      <c r="AK294" s="78">
        <f t="shared" si="121"/>
        <v>1145289361000</v>
      </c>
      <c r="AL294" s="78">
        <f t="shared" si="121"/>
        <v>0</v>
      </c>
      <c r="AM294" s="78">
        <f t="shared" si="121"/>
        <v>0</v>
      </c>
      <c r="AN294" s="78">
        <f t="shared" si="121"/>
        <v>6368387000</v>
      </c>
      <c r="AO294" s="78">
        <f t="shared" si="121"/>
        <v>500000000</v>
      </c>
      <c r="AP294" s="78">
        <f t="shared" si="121"/>
        <v>150000000</v>
      </c>
      <c r="AQ294" s="78">
        <f t="shared" si="121"/>
        <v>76334749000</v>
      </c>
      <c r="AR294" s="78">
        <f t="shared" si="121"/>
        <v>0</v>
      </c>
      <c r="AS294" s="78">
        <f t="shared" si="121"/>
        <v>65498945000</v>
      </c>
      <c r="AT294" s="78">
        <f t="shared" si="121"/>
        <v>7440253000</v>
      </c>
      <c r="AU294" s="78">
        <f t="shared" si="121"/>
        <v>3395551000</v>
      </c>
      <c r="AV294" s="78">
        <f t="shared" si="121"/>
        <v>-1075972999000</v>
      </c>
      <c r="AW294" s="78">
        <f t="shared" si="121"/>
        <v>1075972999000</v>
      </c>
      <c r="AX294" s="79">
        <f t="shared" si="121"/>
        <v>0</v>
      </c>
      <c r="AY294" s="80">
        <f t="shared" si="121"/>
        <v>6</v>
      </c>
      <c r="AZ294" s="81">
        <f t="shared" si="121"/>
        <v>0</v>
      </c>
      <c r="BA294" s="64"/>
      <c r="BB294" s="64"/>
      <c r="BC294" s="64"/>
      <c r="BD294" s="64"/>
      <c r="BE294" s="64"/>
      <c r="BF294" s="64"/>
      <c r="BJ294" s="64"/>
    </row>
    <row r="295" spans="1:62" s="74" customFormat="1" ht="15" customHeight="1" x14ac:dyDescent="0.25">
      <c r="A295" s="75" t="s">
        <v>149</v>
      </c>
      <c r="B295" s="75" t="s">
        <v>149</v>
      </c>
      <c r="C295" s="76" t="s">
        <v>435</v>
      </c>
      <c r="D295" s="77"/>
      <c r="E295" s="77"/>
      <c r="F295" s="78">
        <f t="shared" ref="F295:AZ295" si="122">F293+F294</f>
        <v>68134692905881</v>
      </c>
      <c r="G295" s="78">
        <f t="shared" si="122"/>
        <v>9155617163976</v>
      </c>
      <c r="H295" s="78">
        <f t="shared" si="122"/>
        <v>2962115727130</v>
      </c>
      <c r="I295" s="78">
        <f t="shared" si="122"/>
        <v>826330429754</v>
      </c>
      <c r="J295" s="78">
        <f t="shared" si="122"/>
        <v>328085089692</v>
      </c>
      <c r="K295" s="78">
        <f t="shared" si="122"/>
        <v>5039085917400</v>
      </c>
      <c r="L295" s="78">
        <f t="shared" si="122"/>
        <v>40718868263441</v>
      </c>
      <c r="M295" s="78">
        <f t="shared" si="122"/>
        <v>1707364606441</v>
      </c>
      <c r="N295" s="78">
        <f t="shared" si="122"/>
        <v>33887654909000</v>
      </c>
      <c r="O295" s="78">
        <f t="shared" si="122"/>
        <v>5123848748000</v>
      </c>
      <c r="P295" s="78">
        <f t="shared" si="122"/>
        <v>18260207478464</v>
      </c>
      <c r="Q295" s="78">
        <f t="shared" si="122"/>
        <v>97393307180</v>
      </c>
      <c r="R295" s="78">
        <f t="shared" si="122"/>
        <v>0</v>
      </c>
      <c r="S295" s="78">
        <f t="shared" si="122"/>
        <v>3970828534084</v>
      </c>
      <c r="T295" s="78">
        <f t="shared" si="122"/>
        <v>8856919129000</v>
      </c>
      <c r="U295" s="78">
        <f t="shared" si="122"/>
        <v>5335066508200</v>
      </c>
      <c r="V295" s="78">
        <f t="shared" si="122"/>
        <v>72839421701319.094</v>
      </c>
      <c r="W295" s="78">
        <f t="shared" si="122"/>
        <v>45732639850261.102</v>
      </c>
      <c r="X295" s="78">
        <f t="shared" si="122"/>
        <v>35349681911902.516</v>
      </c>
      <c r="Y295" s="78">
        <f t="shared" si="122"/>
        <v>7096082970</v>
      </c>
      <c r="Z295" s="78">
        <f t="shared" si="122"/>
        <v>2042389000</v>
      </c>
      <c r="AA295" s="78">
        <f t="shared" si="122"/>
        <v>754388113300</v>
      </c>
      <c r="AB295" s="78">
        <f t="shared" si="122"/>
        <v>366410786000</v>
      </c>
      <c r="AC295" s="78">
        <f t="shared" si="122"/>
        <v>210716761030</v>
      </c>
      <c r="AD295" s="78">
        <f t="shared" si="122"/>
        <v>8847795722435</v>
      </c>
      <c r="AE295" s="78">
        <f t="shared" si="122"/>
        <v>194508083623.58002</v>
      </c>
      <c r="AF295" s="78">
        <f t="shared" si="122"/>
        <v>27106781851058</v>
      </c>
      <c r="AG295" s="78">
        <f t="shared" si="122"/>
        <v>2144372848412</v>
      </c>
      <c r="AH295" s="78">
        <f t="shared" si="122"/>
        <v>12344528547600</v>
      </c>
      <c r="AI295" s="78">
        <f t="shared" si="122"/>
        <v>12617880455046</v>
      </c>
      <c r="AJ295" s="78">
        <f t="shared" si="122"/>
        <v>5167730345761.0996</v>
      </c>
      <c r="AK295" s="78">
        <f t="shared" si="122"/>
        <v>4987499568561.0996</v>
      </c>
      <c r="AL295" s="78">
        <f t="shared" si="122"/>
        <v>129276458000</v>
      </c>
      <c r="AM295" s="78">
        <f t="shared" si="122"/>
        <v>0</v>
      </c>
      <c r="AN295" s="78">
        <f t="shared" si="122"/>
        <v>39588510200</v>
      </c>
      <c r="AO295" s="78">
        <f t="shared" si="122"/>
        <v>8209147000</v>
      </c>
      <c r="AP295" s="78">
        <f t="shared" si="122"/>
        <v>3156662000</v>
      </c>
      <c r="AQ295" s="78">
        <f t="shared" si="122"/>
        <v>463001550323</v>
      </c>
      <c r="AR295" s="78">
        <f t="shared" si="122"/>
        <v>54500000000</v>
      </c>
      <c r="AS295" s="78">
        <f t="shared" si="122"/>
        <v>358896145000</v>
      </c>
      <c r="AT295" s="78">
        <f t="shared" si="122"/>
        <v>38399854323</v>
      </c>
      <c r="AU295" s="78">
        <f t="shared" si="122"/>
        <v>11205551000</v>
      </c>
      <c r="AV295" s="78">
        <f t="shared" si="122"/>
        <v>-4704728795438.0996</v>
      </c>
      <c r="AW295" s="78">
        <f t="shared" si="122"/>
        <v>4704728795438.0996</v>
      </c>
      <c r="AX295" s="79">
        <f t="shared" si="122"/>
        <v>0</v>
      </c>
      <c r="AY295" s="80">
        <f t="shared" si="122"/>
        <v>34</v>
      </c>
      <c r="AZ295" s="81">
        <f t="shared" si="122"/>
        <v>1</v>
      </c>
      <c r="BA295" s="64"/>
      <c r="BB295" s="64"/>
      <c r="BC295" s="64"/>
      <c r="BD295" s="64"/>
      <c r="BE295" s="64"/>
      <c r="BF295" s="64"/>
      <c r="BJ295" s="64"/>
    </row>
    <row r="296" spans="1:62" s="74" customFormat="1" ht="15" customHeight="1" x14ac:dyDescent="0.25">
      <c r="A296" s="75" t="s">
        <v>151</v>
      </c>
      <c r="B296" s="75" t="s">
        <v>151</v>
      </c>
      <c r="C296" s="76" t="s">
        <v>436</v>
      </c>
      <c r="D296" s="77"/>
      <c r="E296" s="77"/>
      <c r="F296" s="78">
        <f t="shared" ref="F296:AZ296" si="123">F295+F257</f>
        <v>90160894779881</v>
      </c>
      <c r="G296" s="78">
        <f t="shared" si="123"/>
        <v>22966541768976</v>
      </c>
      <c r="H296" s="78">
        <f t="shared" si="123"/>
        <v>15016540148130</v>
      </c>
      <c r="I296" s="78">
        <f t="shared" si="123"/>
        <v>922901313754</v>
      </c>
      <c r="J296" s="78">
        <f t="shared" si="123"/>
        <v>688946089692</v>
      </c>
      <c r="K296" s="78">
        <f t="shared" si="123"/>
        <v>6338154217400</v>
      </c>
      <c r="L296" s="78">
        <f t="shared" si="123"/>
        <v>48871710346441</v>
      </c>
      <c r="M296" s="78">
        <f t="shared" si="123"/>
        <v>2626391136441</v>
      </c>
      <c r="N296" s="78">
        <f t="shared" si="123"/>
        <v>35747562132000</v>
      </c>
      <c r="O296" s="78">
        <f t="shared" si="123"/>
        <v>10497757078000</v>
      </c>
      <c r="P296" s="78">
        <f t="shared" si="123"/>
        <v>18322642664464</v>
      </c>
      <c r="Q296" s="78">
        <f t="shared" si="123"/>
        <v>120881307180</v>
      </c>
      <c r="R296" s="78">
        <f t="shared" si="123"/>
        <v>0</v>
      </c>
      <c r="S296" s="78">
        <f t="shared" si="123"/>
        <v>3970828534084</v>
      </c>
      <c r="T296" s="78">
        <f t="shared" si="123"/>
        <v>8895866315000</v>
      </c>
      <c r="U296" s="78">
        <f t="shared" si="123"/>
        <v>5335066508200</v>
      </c>
      <c r="V296" s="78">
        <f t="shared" si="123"/>
        <v>95265623575319.094</v>
      </c>
      <c r="W296" s="78">
        <f t="shared" si="123"/>
        <v>61771917400261.102</v>
      </c>
      <c r="X296" s="78">
        <f t="shared" si="123"/>
        <v>38285375038902.516</v>
      </c>
      <c r="Y296" s="78">
        <f t="shared" si="123"/>
        <v>7096082970</v>
      </c>
      <c r="Z296" s="78">
        <f t="shared" si="123"/>
        <v>2042389000</v>
      </c>
      <c r="AA296" s="78">
        <f t="shared" si="123"/>
        <v>6113713313300</v>
      </c>
      <c r="AB296" s="78">
        <f t="shared" si="123"/>
        <v>408060786000</v>
      </c>
      <c r="AC296" s="78">
        <f t="shared" si="123"/>
        <v>5567313856030</v>
      </c>
      <c r="AD296" s="78">
        <f t="shared" si="123"/>
        <v>11147140100435</v>
      </c>
      <c r="AE296" s="78">
        <f t="shared" si="123"/>
        <v>241175833623.58002</v>
      </c>
      <c r="AF296" s="78">
        <f t="shared" si="123"/>
        <v>33493706175058</v>
      </c>
      <c r="AG296" s="78">
        <f t="shared" si="123"/>
        <v>2520480482412</v>
      </c>
      <c r="AH296" s="78">
        <f t="shared" si="123"/>
        <v>15207822423600</v>
      </c>
      <c r="AI296" s="78">
        <f t="shared" si="123"/>
        <v>15765403269046</v>
      </c>
      <c r="AJ296" s="78">
        <f t="shared" si="123"/>
        <v>5767730345761.0996</v>
      </c>
      <c r="AK296" s="78">
        <f t="shared" si="123"/>
        <v>5587499568561.0996</v>
      </c>
      <c r="AL296" s="78">
        <f t="shared" si="123"/>
        <v>129276458000</v>
      </c>
      <c r="AM296" s="78">
        <f t="shared" si="123"/>
        <v>0</v>
      </c>
      <c r="AN296" s="78">
        <f t="shared" si="123"/>
        <v>39588510200</v>
      </c>
      <c r="AO296" s="78">
        <f t="shared" si="123"/>
        <v>8209147000</v>
      </c>
      <c r="AP296" s="78">
        <f t="shared" si="123"/>
        <v>3156662000</v>
      </c>
      <c r="AQ296" s="78">
        <f t="shared" si="123"/>
        <v>663001550323</v>
      </c>
      <c r="AR296" s="78">
        <f t="shared" si="123"/>
        <v>204500000000</v>
      </c>
      <c r="AS296" s="78">
        <f t="shared" si="123"/>
        <v>408896145000</v>
      </c>
      <c r="AT296" s="78">
        <f t="shared" si="123"/>
        <v>38399854323</v>
      </c>
      <c r="AU296" s="78">
        <f t="shared" si="123"/>
        <v>11205551000</v>
      </c>
      <c r="AV296" s="78">
        <f t="shared" si="123"/>
        <v>-5104728795438.0996</v>
      </c>
      <c r="AW296" s="78">
        <f t="shared" si="123"/>
        <v>5104728795438.0996</v>
      </c>
      <c r="AX296" s="79">
        <f t="shared" si="123"/>
        <v>0</v>
      </c>
      <c r="AY296" s="80">
        <f t="shared" si="123"/>
        <v>35</v>
      </c>
      <c r="AZ296" s="81">
        <f t="shared" si="123"/>
        <v>1</v>
      </c>
      <c r="BA296" s="64"/>
      <c r="BB296" s="64"/>
      <c r="BC296" s="64"/>
      <c r="BD296" s="64"/>
      <c r="BE296" s="64"/>
      <c r="BF296" s="64"/>
      <c r="BJ296" s="64"/>
    </row>
    <row r="297" spans="1:62" ht="15" customHeight="1" x14ac:dyDescent="0.25">
      <c r="A297" s="42" t="s">
        <v>437</v>
      </c>
      <c r="B297" s="42" t="s">
        <v>437</v>
      </c>
      <c r="C297" s="43" t="s">
        <v>438</v>
      </c>
      <c r="D297" s="44" t="s">
        <v>264</v>
      </c>
      <c r="E297" s="45">
        <v>42361</v>
      </c>
      <c r="F297" s="82">
        <f t="shared" si="100"/>
        <v>3921068617127</v>
      </c>
      <c r="G297" s="47">
        <f t="shared" si="101"/>
        <v>1553180369527</v>
      </c>
      <c r="H297" s="47">
        <v>1377156182800</v>
      </c>
      <c r="I297" s="47">
        <v>36998728297</v>
      </c>
      <c r="J297" s="47">
        <v>57398373585</v>
      </c>
      <c r="K297" s="47">
        <v>81627084845</v>
      </c>
      <c r="L297" s="47">
        <f t="shared" si="102"/>
        <v>1768771681000</v>
      </c>
      <c r="M297" s="47">
        <v>108902297000</v>
      </c>
      <c r="N297" s="47">
        <v>940835434000</v>
      </c>
      <c r="O297" s="47">
        <v>719033950000</v>
      </c>
      <c r="P297" s="47">
        <f t="shared" si="103"/>
        <v>599116566600</v>
      </c>
      <c r="Q297" s="47">
        <v>10956017600</v>
      </c>
      <c r="R297" s="47">
        <v>0</v>
      </c>
      <c r="S297" s="47">
        <v>0</v>
      </c>
      <c r="T297" s="47">
        <v>588160549000</v>
      </c>
      <c r="U297" s="47">
        <v>0</v>
      </c>
      <c r="V297" s="47">
        <f t="shared" si="104"/>
        <v>4189992196186.7998</v>
      </c>
      <c r="W297" s="47">
        <f t="shared" si="105"/>
        <v>2070916316654.8</v>
      </c>
      <c r="X297" s="47">
        <v>632402208576</v>
      </c>
      <c r="Y297" s="47">
        <v>0</v>
      </c>
      <c r="Z297" s="47">
        <v>0</v>
      </c>
      <c r="AA297" s="47">
        <v>768176097750</v>
      </c>
      <c r="AB297" s="47">
        <v>4683000000</v>
      </c>
      <c r="AC297" s="47">
        <v>561340599397.80005</v>
      </c>
      <c r="AD297" s="47">
        <v>91814410931</v>
      </c>
      <c r="AE297" s="47">
        <v>12500000000</v>
      </c>
      <c r="AF297" s="47">
        <f t="shared" si="106"/>
        <v>2119075879532</v>
      </c>
      <c r="AG297" s="47">
        <v>150710364228</v>
      </c>
      <c r="AH297" s="47">
        <v>1020959720157</v>
      </c>
      <c r="AI297" s="47">
        <v>947405795147</v>
      </c>
      <c r="AJ297" s="47">
        <f t="shared" si="107"/>
        <v>405923579059.79999</v>
      </c>
      <c r="AK297" s="47">
        <v>405923579059.79999</v>
      </c>
      <c r="AL297" s="47">
        <v>0</v>
      </c>
      <c r="AM297" s="47">
        <v>0</v>
      </c>
      <c r="AN297" s="47">
        <v>0</v>
      </c>
      <c r="AO297" s="47">
        <v>0</v>
      </c>
      <c r="AP297" s="47">
        <v>0</v>
      </c>
      <c r="AQ297" s="47">
        <f t="shared" si="108"/>
        <v>137000000000</v>
      </c>
      <c r="AR297" s="47">
        <v>0</v>
      </c>
      <c r="AS297" s="47">
        <v>137000000000</v>
      </c>
      <c r="AT297" s="47">
        <v>0</v>
      </c>
      <c r="AU297" s="47">
        <v>0</v>
      </c>
      <c r="AV297" s="48">
        <f t="shared" si="109"/>
        <v>-268923579059.7998</v>
      </c>
      <c r="AW297" s="48">
        <f t="shared" si="119"/>
        <v>268923579059.79999</v>
      </c>
      <c r="AX297" s="49">
        <f t="shared" si="116"/>
        <v>0</v>
      </c>
      <c r="AY297" s="50">
        <v>1</v>
      </c>
      <c r="AZ297" s="51"/>
      <c r="BA297" s="6" t="s">
        <v>95</v>
      </c>
      <c r="BB297" s="52">
        <v>1</v>
      </c>
      <c r="BC297" s="6"/>
      <c r="BD297" s="6"/>
      <c r="BG297" s="5" t="s">
        <v>96</v>
      </c>
      <c r="BH297" s="5" t="s">
        <v>109</v>
      </c>
      <c r="BJ297" s="6">
        <v>1</v>
      </c>
    </row>
    <row r="298" spans="1:62" ht="15" customHeight="1" x14ac:dyDescent="0.25">
      <c r="A298" s="67">
        <f>A292+1</f>
        <v>225</v>
      </c>
      <c r="B298" s="67">
        <v>1</v>
      </c>
      <c r="C298" s="54" t="s">
        <v>439</v>
      </c>
      <c r="D298" s="55" t="s">
        <v>220</v>
      </c>
      <c r="E298" s="56">
        <v>42368</v>
      </c>
      <c r="F298" s="57">
        <f t="shared" si="100"/>
        <v>2077645141978.6001</v>
      </c>
      <c r="G298" s="58">
        <f t="shared" si="101"/>
        <v>349492789755</v>
      </c>
      <c r="H298" s="58">
        <v>104668270000</v>
      </c>
      <c r="I298" s="58">
        <v>21918541400</v>
      </c>
      <c r="J298" s="58">
        <v>19314676071</v>
      </c>
      <c r="K298" s="58">
        <v>203591302284</v>
      </c>
      <c r="L298" s="58">
        <f t="shared" si="102"/>
        <v>1152588359000</v>
      </c>
      <c r="M298" s="58">
        <v>33336934000</v>
      </c>
      <c r="N298" s="58">
        <v>999814365000</v>
      </c>
      <c r="O298" s="58">
        <v>119437060000</v>
      </c>
      <c r="P298" s="58">
        <f t="shared" si="103"/>
        <v>575563993223.59998</v>
      </c>
      <c r="Q298" s="58">
        <v>6250000000</v>
      </c>
      <c r="R298" s="58">
        <v>0</v>
      </c>
      <c r="S298" s="58">
        <v>122724051143.60001</v>
      </c>
      <c r="T298" s="58">
        <v>362310877080</v>
      </c>
      <c r="U298" s="58">
        <v>84279065000</v>
      </c>
      <c r="V298" s="58">
        <f t="shared" si="104"/>
        <v>2223664634415.7197</v>
      </c>
      <c r="W298" s="58">
        <f t="shared" si="105"/>
        <v>1360241955325.72</v>
      </c>
      <c r="X298" s="58">
        <v>1117661233118</v>
      </c>
      <c r="Y298" s="58">
        <v>0</v>
      </c>
      <c r="Z298" s="58">
        <v>0</v>
      </c>
      <c r="AA298" s="58">
        <v>13035929500</v>
      </c>
      <c r="AB298" s="58">
        <v>5508550000</v>
      </c>
      <c r="AC298" s="58">
        <v>12664759430</v>
      </c>
      <c r="AD298" s="58">
        <v>195731577000</v>
      </c>
      <c r="AE298" s="58">
        <v>15639906277.719999</v>
      </c>
      <c r="AF298" s="58">
        <f t="shared" si="106"/>
        <v>863422679090</v>
      </c>
      <c r="AG298" s="58">
        <v>55856375700</v>
      </c>
      <c r="AH298" s="58">
        <v>468612655318</v>
      </c>
      <c r="AI298" s="58">
        <v>338953648072</v>
      </c>
      <c r="AJ298" s="58">
        <f t="shared" si="107"/>
        <v>169729492437.12</v>
      </c>
      <c r="AK298" s="58">
        <v>160019492437.12</v>
      </c>
      <c r="AL298" s="58">
        <v>0</v>
      </c>
      <c r="AM298" s="58">
        <v>0</v>
      </c>
      <c r="AN298" s="58">
        <v>9710000000</v>
      </c>
      <c r="AO298" s="58">
        <v>0</v>
      </c>
      <c r="AP298" s="58">
        <v>0</v>
      </c>
      <c r="AQ298" s="58">
        <f t="shared" si="108"/>
        <v>23710000000</v>
      </c>
      <c r="AR298" s="58">
        <v>0</v>
      </c>
      <c r="AS298" s="58">
        <v>13000000000</v>
      </c>
      <c r="AT298" s="58">
        <v>0</v>
      </c>
      <c r="AU298" s="58">
        <v>10710000000</v>
      </c>
      <c r="AV298" s="59">
        <f t="shared" si="109"/>
        <v>-146019492437.11963</v>
      </c>
      <c r="AW298" s="59">
        <f t="shared" si="119"/>
        <v>146019492437.12</v>
      </c>
      <c r="AX298" s="60">
        <f t="shared" si="116"/>
        <v>3.662109375E-4</v>
      </c>
      <c r="AY298" s="61">
        <v>1</v>
      </c>
      <c r="AZ298" s="62"/>
      <c r="BA298" s="52">
        <v>1</v>
      </c>
      <c r="BB298" s="6"/>
      <c r="BC298" s="6"/>
      <c r="BD298" s="6"/>
      <c r="BE298" s="52">
        <v>1</v>
      </c>
      <c r="BG298" s="5" t="s">
        <v>96</v>
      </c>
      <c r="BH298" s="5" t="s">
        <v>295</v>
      </c>
      <c r="BJ298" s="6">
        <v>1</v>
      </c>
    </row>
    <row r="299" spans="1:62" ht="15" customHeight="1" x14ac:dyDescent="0.25">
      <c r="A299" s="53">
        <f t="shared" ref="A299:B302" si="124">A298+1</f>
        <v>226</v>
      </c>
      <c r="B299" s="53">
        <f t="shared" si="124"/>
        <v>2</v>
      </c>
      <c r="C299" s="54" t="s">
        <v>440</v>
      </c>
      <c r="D299" s="55" t="s">
        <v>264</v>
      </c>
      <c r="E299" s="56">
        <v>42356</v>
      </c>
      <c r="F299" s="57">
        <f t="shared" si="100"/>
        <v>1739998448710.1899</v>
      </c>
      <c r="G299" s="58">
        <f t="shared" si="101"/>
        <v>172352153315.38</v>
      </c>
      <c r="H299" s="58">
        <v>32852300000</v>
      </c>
      <c r="I299" s="58">
        <v>28712665504</v>
      </c>
      <c r="J299" s="58">
        <v>10291069874</v>
      </c>
      <c r="K299" s="58">
        <v>100496117937.38</v>
      </c>
      <c r="L299" s="58">
        <f t="shared" si="102"/>
        <v>1107804624000</v>
      </c>
      <c r="M299" s="58">
        <v>27517205000</v>
      </c>
      <c r="N299" s="58">
        <v>954997369000</v>
      </c>
      <c r="O299" s="58">
        <v>125290050000</v>
      </c>
      <c r="P299" s="58">
        <f t="shared" si="103"/>
        <v>459841671394.81</v>
      </c>
      <c r="Q299" s="58">
        <v>0</v>
      </c>
      <c r="R299" s="58">
        <v>0</v>
      </c>
      <c r="S299" s="58">
        <v>75538718394.809998</v>
      </c>
      <c r="T299" s="58">
        <v>264581835000</v>
      </c>
      <c r="U299" s="58">
        <v>119721118000</v>
      </c>
      <c r="V299" s="58">
        <f t="shared" si="104"/>
        <v>1758138711553.4399</v>
      </c>
      <c r="W299" s="58">
        <f t="shared" si="105"/>
        <v>1211228190474.4399</v>
      </c>
      <c r="X299" s="58">
        <v>996260054275.60999</v>
      </c>
      <c r="Y299" s="58">
        <v>18580000</v>
      </c>
      <c r="Z299" s="58">
        <v>0</v>
      </c>
      <c r="AA299" s="58">
        <v>729500000</v>
      </c>
      <c r="AB299" s="58">
        <v>0</v>
      </c>
      <c r="AC299" s="58">
        <v>7650029500</v>
      </c>
      <c r="AD299" s="58">
        <v>203665865200</v>
      </c>
      <c r="AE299" s="58">
        <v>2904161498.8299999</v>
      </c>
      <c r="AF299" s="58">
        <f t="shared" si="106"/>
        <v>546910521079</v>
      </c>
      <c r="AG299" s="58">
        <v>31247064997</v>
      </c>
      <c r="AH299" s="58">
        <v>255464894972</v>
      </c>
      <c r="AI299" s="58">
        <v>260198561110</v>
      </c>
      <c r="AJ299" s="58">
        <f t="shared" si="107"/>
        <v>43171589753.25</v>
      </c>
      <c r="AK299" s="58">
        <v>43171589753.25</v>
      </c>
      <c r="AL299" s="58">
        <v>0</v>
      </c>
      <c r="AM299" s="58">
        <v>0</v>
      </c>
      <c r="AN299" s="58">
        <v>0</v>
      </c>
      <c r="AO299" s="58">
        <v>0</v>
      </c>
      <c r="AP299" s="58">
        <v>0</v>
      </c>
      <c r="AQ299" s="58">
        <f t="shared" si="108"/>
        <v>25031326910</v>
      </c>
      <c r="AR299" s="58">
        <v>0</v>
      </c>
      <c r="AS299" s="58">
        <v>24962000000</v>
      </c>
      <c r="AT299" s="58">
        <v>69326910</v>
      </c>
      <c r="AU299" s="58">
        <v>0</v>
      </c>
      <c r="AV299" s="59">
        <f t="shared" si="109"/>
        <v>-18140262843.25</v>
      </c>
      <c r="AW299" s="59">
        <f t="shared" si="119"/>
        <v>18140262843.25</v>
      </c>
      <c r="AX299" s="60">
        <f t="shared" si="116"/>
        <v>0</v>
      </c>
      <c r="AY299" s="61">
        <v>1</v>
      </c>
      <c r="AZ299" s="62"/>
      <c r="BA299" s="52">
        <v>1</v>
      </c>
      <c r="BB299" s="6"/>
      <c r="BC299" s="6"/>
      <c r="BD299" s="6"/>
      <c r="BE299" s="52">
        <v>1</v>
      </c>
      <c r="BG299" s="5" t="s">
        <v>96</v>
      </c>
      <c r="BH299" s="5" t="s">
        <v>295</v>
      </c>
      <c r="BJ299" s="6">
        <v>1</v>
      </c>
    </row>
    <row r="300" spans="1:62" ht="15" customHeight="1" x14ac:dyDescent="0.25">
      <c r="A300" s="53">
        <f t="shared" si="124"/>
        <v>227</v>
      </c>
      <c r="B300" s="53">
        <f t="shared" si="124"/>
        <v>3</v>
      </c>
      <c r="C300" s="54" t="s">
        <v>441</v>
      </c>
      <c r="D300" s="55" t="s">
        <v>220</v>
      </c>
      <c r="E300" s="56">
        <v>42359</v>
      </c>
      <c r="F300" s="57">
        <f t="shared" si="100"/>
        <v>1428564823405.71</v>
      </c>
      <c r="G300" s="58">
        <f t="shared" si="101"/>
        <v>172434611253.16</v>
      </c>
      <c r="H300" s="58">
        <v>37289400688.360001</v>
      </c>
      <c r="I300" s="58">
        <v>10248938700</v>
      </c>
      <c r="J300" s="58">
        <v>13035451528.809999</v>
      </c>
      <c r="K300" s="58">
        <v>111860820335.99001</v>
      </c>
      <c r="L300" s="58">
        <f t="shared" si="102"/>
        <v>863993286220</v>
      </c>
      <c r="M300" s="58">
        <v>26100709000</v>
      </c>
      <c r="N300" s="58">
        <v>718490508000</v>
      </c>
      <c r="O300" s="58">
        <v>119402069220</v>
      </c>
      <c r="P300" s="58">
        <f t="shared" si="103"/>
        <v>392136925932.54999</v>
      </c>
      <c r="Q300" s="58">
        <v>1250000000</v>
      </c>
      <c r="R300" s="58">
        <v>0</v>
      </c>
      <c r="S300" s="58">
        <v>64434030932.550003</v>
      </c>
      <c r="T300" s="58">
        <v>237741683000</v>
      </c>
      <c r="U300" s="58">
        <v>88711212000</v>
      </c>
      <c r="V300" s="58">
        <f t="shared" si="104"/>
        <v>1477684838699.25</v>
      </c>
      <c r="W300" s="58">
        <f t="shared" si="105"/>
        <v>922921961845.79993</v>
      </c>
      <c r="X300" s="58">
        <v>747948740694.95996</v>
      </c>
      <c r="Y300" s="58">
        <v>3187500000</v>
      </c>
      <c r="Z300" s="58">
        <v>0</v>
      </c>
      <c r="AA300" s="58">
        <v>24248499400</v>
      </c>
      <c r="AB300" s="58">
        <v>4652260000</v>
      </c>
      <c r="AC300" s="58">
        <v>4444281050.8400002</v>
      </c>
      <c r="AD300" s="58">
        <v>136440680700</v>
      </c>
      <c r="AE300" s="58">
        <v>2000000000</v>
      </c>
      <c r="AF300" s="58">
        <f t="shared" si="106"/>
        <v>554762876853.44995</v>
      </c>
      <c r="AG300" s="58">
        <v>35856941620</v>
      </c>
      <c r="AH300" s="58">
        <v>211316639990</v>
      </c>
      <c r="AI300" s="58">
        <v>307589295243.45001</v>
      </c>
      <c r="AJ300" s="58">
        <f t="shared" si="107"/>
        <v>64912509650.540001</v>
      </c>
      <c r="AK300" s="58">
        <v>14649359650.540001</v>
      </c>
      <c r="AL300" s="58">
        <v>0</v>
      </c>
      <c r="AM300" s="58">
        <v>0</v>
      </c>
      <c r="AN300" s="58">
        <v>50000000000</v>
      </c>
      <c r="AO300" s="58">
        <v>0</v>
      </c>
      <c r="AP300" s="58">
        <v>263150000</v>
      </c>
      <c r="AQ300" s="58">
        <f t="shared" si="108"/>
        <v>15792494357</v>
      </c>
      <c r="AR300" s="58">
        <v>0</v>
      </c>
      <c r="AS300" s="58">
        <v>15792494357</v>
      </c>
      <c r="AT300" s="58">
        <v>0</v>
      </c>
      <c r="AU300" s="58">
        <v>0</v>
      </c>
      <c r="AV300" s="59">
        <f t="shared" si="109"/>
        <v>-49120015293.540039</v>
      </c>
      <c r="AW300" s="59">
        <f t="shared" si="119"/>
        <v>49120015293.540001</v>
      </c>
      <c r="AX300" s="60">
        <f t="shared" si="116"/>
        <v>0</v>
      </c>
      <c r="AY300" s="61">
        <v>1</v>
      </c>
      <c r="AZ300" s="62"/>
      <c r="BA300" s="52">
        <v>1</v>
      </c>
      <c r="BB300" s="6"/>
      <c r="BC300" s="6"/>
      <c r="BD300" s="6"/>
      <c r="BE300" s="52">
        <v>1</v>
      </c>
      <c r="BG300" s="5" t="s">
        <v>96</v>
      </c>
      <c r="BH300" s="5" t="s">
        <v>295</v>
      </c>
      <c r="BJ300" s="6">
        <v>1</v>
      </c>
    </row>
    <row r="301" spans="1:62" ht="15" customHeight="1" x14ac:dyDescent="0.25">
      <c r="A301" s="53">
        <f t="shared" si="124"/>
        <v>228</v>
      </c>
      <c r="B301" s="53">
        <f t="shared" si="124"/>
        <v>4</v>
      </c>
      <c r="C301" s="54" t="s">
        <v>442</v>
      </c>
      <c r="D301" s="55" t="s">
        <v>135</v>
      </c>
      <c r="E301" s="56">
        <v>42369</v>
      </c>
      <c r="F301" s="57">
        <f t="shared" si="100"/>
        <v>2356293841455.73</v>
      </c>
      <c r="G301" s="58">
        <f t="shared" si="101"/>
        <v>614410593300</v>
      </c>
      <c r="H301" s="58">
        <v>367200000000</v>
      </c>
      <c r="I301" s="58">
        <v>42383974100</v>
      </c>
      <c r="J301" s="58">
        <v>36647000000</v>
      </c>
      <c r="K301" s="58">
        <v>168179619200</v>
      </c>
      <c r="L301" s="58">
        <f t="shared" si="102"/>
        <v>1185765793200</v>
      </c>
      <c r="M301" s="58">
        <v>61833117000</v>
      </c>
      <c r="N301" s="58">
        <v>1014310630000</v>
      </c>
      <c r="O301" s="58">
        <v>109622046200</v>
      </c>
      <c r="P301" s="58">
        <f t="shared" si="103"/>
        <v>556117454955.72998</v>
      </c>
      <c r="Q301" s="58">
        <v>6654102299</v>
      </c>
      <c r="R301" s="58">
        <v>0</v>
      </c>
      <c r="S301" s="58">
        <v>199811080656.73001</v>
      </c>
      <c r="T301" s="58">
        <v>275388955000</v>
      </c>
      <c r="U301" s="58">
        <v>74263317000</v>
      </c>
      <c r="V301" s="58">
        <f t="shared" si="104"/>
        <v>2498770228801.2197</v>
      </c>
      <c r="W301" s="58">
        <f t="shared" si="105"/>
        <v>1424237048523.02</v>
      </c>
      <c r="X301" s="58">
        <v>1127683120739.22</v>
      </c>
      <c r="Y301" s="58">
        <v>4106423611</v>
      </c>
      <c r="Z301" s="58">
        <v>0</v>
      </c>
      <c r="AA301" s="58">
        <v>43620363928</v>
      </c>
      <c r="AB301" s="58">
        <v>29939898455.799999</v>
      </c>
      <c r="AC301" s="58">
        <v>41128397410</v>
      </c>
      <c r="AD301" s="58">
        <v>172681974274</v>
      </c>
      <c r="AE301" s="58">
        <v>5076870105</v>
      </c>
      <c r="AF301" s="58">
        <f t="shared" si="106"/>
        <v>1074533180278.2</v>
      </c>
      <c r="AG301" s="58">
        <v>163421284231.20001</v>
      </c>
      <c r="AH301" s="58">
        <v>562908882816</v>
      </c>
      <c r="AI301" s="58">
        <v>348203013231</v>
      </c>
      <c r="AJ301" s="58">
        <f t="shared" si="107"/>
        <v>154476387345.48999</v>
      </c>
      <c r="AK301" s="58">
        <v>154476387345.48999</v>
      </c>
      <c r="AL301" s="58">
        <v>0</v>
      </c>
      <c r="AM301" s="58">
        <v>0</v>
      </c>
      <c r="AN301" s="58">
        <v>0</v>
      </c>
      <c r="AO301" s="58">
        <v>0</v>
      </c>
      <c r="AP301" s="58">
        <v>0</v>
      </c>
      <c r="AQ301" s="58">
        <f t="shared" si="108"/>
        <v>12000000000</v>
      </c>
      <c r="AR301" s="58">
        <v>0</v>
      </c>
      <c r="AS301" s="58">
        <v>5000000000</v>
      </c>
      <c r="AT301" s="58">
        <v>7000000000</v>
      </c>
      <c r="AU301" s="58">
        <v>0</v>
      </c>
      <c r="AV301" s="59">
        <f t="shared" si="109"/>
        <v>-142476387345.48975</v>
      </c>
      <c r="AW301" s="59">
        <f t="shared" si="119"/>
        <v>142476387345.48999</v>
      </c>
      <c r="AX301" s="60">
        <f t="shared" si="116"/>
        <v>2.44140625E-4</v>
      </c>
      <c r="AY301" s="61">
        <v>1</v>
      </c>
      <c r="AZ301" s="62"/>
      <c r="BA301" s="52">
        <v>1</v>
      </c>
      <c r="BB301" s="6"/>
      <c r="BC301" s="6"/>
      <c r="BD301" s="6"/>
      <c r="BE301" s="52">
        <v>1</v>
      </c>
      <c r="BG301" s="5" t="s">
        <v>96</v>
      </c>
      <c r="BH301" s="5" t="s">
        <v>295</v>
      </c>
      <c r="BJ301" s="6">
        <v>1</v>
      </c>
    </row>
    <row r="302" spans="1:62" ht="15" customHeight="1" x14ac:dyDescent="0.25">
      <c r="A302" s="53">
        <f t="shared" si="124"/>
        <v>229</v>
      </c>
      <c r="B302" s="53">
        <f t="shared" si="124"/>
        <v>5</v>
      </c>
      <c r="C302" s="54" t="s">
        <v>443</v>
      </c>
      <c r="D302" s="55" t="s">
        <v>123</v>
      </c>
      <c r="E302" s="56">
        <v>42368</v>
      </c>
      <c r="F302" s="57">
        <f t="shared" si="100"/>
        <v>1631765404767</v>
      </c>
      <c r="G302" s="58">
        <f t="shared" si="101"/>
        <v>503488602271</v>
      </c>
      <c r="H302" s="58">
        <v>314421000000</v>
      </c>
      <c r="I302" s="58">
        <v>38200198078</v>
      </c>
      <c r="J302" s="58">
        <v>14989732029</v>
      </c>
      <c r="K302" s="58">
        <v>135877672164</v>
      </c>
      <c r="L302" s="58">
        <f t="shared" si="102"/>
        <v>811155478780</v>
      </c>
      <c r="M302" s="58">
        <v>55713758000</v>
      </c>
      <c r="N302" s="58">
        <v>670278830000</v>
      </c>
      <c r="O302" s="58">
        <v>85162890780</v>
      </c>
      <c r="P302" s="58">
        <f t="shared" si="103"/>
        <v>317121323716</v>
      </c>
      <c r="Q302" s="58">
        <v>0</v>
      </c>
      <c r="R302" s="58">
        <v>0</v>
      </c>
      <c r="S302" s="58">
        <v>108860439716</v>
      </c>
      <c r="T302" s="58">
        <v>196555684000</v>
      </c>
      <c r="U302" s="58">
        <v>11705200000</v>
      </c>
      <c r="V302" s="58">
        <f t="shared" si="104"/>
        <v>1888625439858</v>
      </c>
      <c r="W302" s="58">
        <f t="shared" si="105"/>
        <v>854702976493</v>
      </c>
      <c r="X302" s="58">
        <v>789259217750</v>
      </c>
      <c r="Y302" s="58">
        <v>0</v>
      </c>
      <c r="Z302" s="58">
        <v>0</v>
      </c>
      <c r="AA302" s="58">
        <v>57235161325</v>
      </c>
      <c r="AB302" s="58">
        <v>2147935000</v>
      </c>
      <c r="AC302" s="58">
        <v>0</v>
      </c>
      <c r="AD302" s="58">
        <v>3060662418</v>
      </c>
      <c r="AE302" s="58">
        <v>3000000000</v>
      </c>
      <c r="AF302" s="58">
        <f t="shared" si="106"/>
        <v>1033922463365</v>
      </c>
      <c r="AG302" s="58">
        <v>172283508837</v>
      </c>
      <c r="AH302" s="58">
        <v>548283190373</v>
      </c>
      <c r="AI302" s="58">
        <v>313355764155</v>
      </c>
      <c r="AJ302" s="58">
        <f t="shared" si="107"/>
        <v>256860035091</v>
      </c>
      <c r="AK302" s="58">
        <v>256677851091</v>
      </c>
      <c r="AL302" s="58">
        <v>0</v>
      </c>
      <c r="AM302" s="58">
        <v>0</v>
      </c>
      <c r="AN302" s="58">
        <v>0</v>
      </c>
      <c r="AO302" s="58">
        <v>182184000</v>
      </c>
      <c r="AP302" s="58">
        <v>0</v>
      </c>
      <c r="AQ302" s="58">
        <f t="shared" si="108"/>
        <v>0</v>
      </c>
      <c r="AR302" s="58">
        <v>0</v>
      </c>
      <c r="AS302" s="58">
        <v>0</v>
      </c>
      <c r="AT302" s="58">
        <v>0</v>
      </c>
      <c r="AU302" s="58">
        <v>0</v>
      </c>
      <c r="AV302" s="59">
        <f t="shared" si="109"/>
        <v>-256860035091</v>
      </c>
      <c r="AW302" s="59">
        <f t="shared" si="119"/>
        <v>256860035091</v>
      </c>
      <c r="AX302" s="60">
        <f t="shared" si="116"/>
        <v>0</v>
      </c>
      <c r="AY302" s="61">
        <v>1</v>
      </c>
      <c r="AZ302" s="62"/>
      <c r="BA302" s="52">
        <v>1</v>
      </c>
      <c r="BB302" s="6"/>
      <c r="BC302" s="6"/>
      <c r="BD302" s="6"/>
      <c r="BE302" s="52">
        <v>1</v>
      </c>
      <c r="BG302" s="5" t="s">
        <v>96</v>
      </c>
      <c r="BH302" s="5" t="s">
        <v>295</v>
      </c>
      <c r="BJ302" s="6">
        <v>1</v>
      </c>
    </row>
    <row r="303" spans="1:62" s="74" customFormat="1" ht="15" customHeight="1" x14ac:dyDescent="0.25">
      <c r="A303" s="75" t="s">
        <v>145</v>
      </c>
      <c r="B303" s="75" t="s">
        <v>145</v>
      </c>
      <c r="C303" s="76" t="s">
        <v>146</v>
      </c>
      <c r="D303" s="77"/>
      <c r="E303" s="77"/>
      <c r="F303" s="78">
        <f>SUM(F298:F301)</f>
        <v>7602502255550.2305</v>
      </c>
      <c r="G303" s="78">
        <f t="shared" ref="G303:AZ303" si="125">SUM(G298:G301)</f>
        <v>1308690147623.54</v>
      </c>
      <c r="H303" s="78">
        <f t="shared" si="125"/>
        <v>542009970688.35999</v>
      </c>
      <c r="I303" s="78">
        <f t="shared" si="125"/>
        <v>103264119704</v>
      </c>
      <c r="J303" s="78">
        <f t="shared" si="125"/>
        <v>79288197473.809998</v>
      </c>
      <c r="K303" s="78">
        <f t="shared" si="125"/>
        <v>584127859757.37</v>
      </c>
      <c r="L303" s="78">
        <f t="shared" si="125"/>
        <v>4310152062420</v>
      </c>
      <c r="M303" s="78">
        <f t="shared" si="125"/>
        <v>148787965000</v>
      </c>
      <c r="N303" s="78">
        <f t="shared" si="125"/>
        <v>3687612872000</v>
      </c>
      <c r="O303" s="78">
        <f t="shared" si="125"/>
        <v>473751225420</v>
      </c>
      <c r="P303" s="78">
        <f t="shared" si="125"/>
        <v>1983660045506.6899</v>
      </c>
      <c r="Q303" s="78">
        <f t="shared" si="125"/>
        <v>14154102299</v>
      </c>
      <c r="R303" s="78">
        <f t="shared" si="125"/>
        <v>0</v>
      </c>
      <c r="S303" s="78">
        <f t="shared" si="125"/>
        <v>462507881127.69006</v>
      </c>
      <c r="T303" s="78">
        <f t="shared" si="125"/>
        <v>1140023350080</v>
      </c>
      <c r="U303" s="78">
        <f t="shared" si="125"/>
        <v>366974712000</v>
      </c>
      <c r="V303" s="78">
        <f t="shared" si="125"/>
        <v>7958258413469.6299</v>
      </c>
      <c r="W303" s="78">
        <f t="shared" si="125"/>
        <v>4918629156168.9805</v>
      </c>
      <c r="X303" s="78">
        <f t="shared" si="125"/>
        <v>3989553148827.79</v>
      </c>
      <c r="Y303" s="78">
        <f t="shared" si="125"/>
        <v>7312503611</v>
      </c>
      <c r="Z303" s="78">
        <f t="shared" si="125"/>
        <v>0</v>
      </c>
      <c r="AA303" s="78">
        <f t="shared" si="125"/>
        <v>81634292828</v>
      </c>
      <c r="AB303" s="78">
        <f t="shared" si="125"/>
        <v>40100708455.800003</v>
      </c>
      <c r="AC303" s="78">
        <f t="shared" si="125"/>
        <v>65887467390.839996</v>
      </c>
      <c r="AD303" s="78">
        <f t="shared" si="125"/>
        <v>708520097174</v>
      </c>
      <c r="AE303" s="78">
        <f t="shared" si="125"/>
        <v>25620937881.549999</v>
      </c>
      <c r="AF303" s="78">
        <f t="shared" si="125"/>
        <v>3039629257300.6499</v>
      </c>
      <c r="AG303" s="78">
        <f t="shared" si="125"/>
        <v>286381666548.20001</v>
      </c>
      <c r="AH303" s="78">
        <f t="shared" si="125"/>
        <v>1498303073096</v>
      </c>
      <c r="AI303" s="78">
        <f t="shared" si="125"/>
        <v>1254944517656.45</v>
      </c>
      <c r="AJ303" s="78">
        <f t="shared" si="125"/>
        <v>432289979186.39996</v>
      </c>
      <c r="AK303" s="78">
        <f t="shared" si="125"/>
        <v>372316829186.40002</v>
      </c>
      <c r="AL303" s="78">
        <f t="shared" si="125"/>
        <v>0</v>
      </c>
      <c r="AM303" s="78">
        <f t="shared" si="125"/>
        <v>0</v>
      </c>
      <c r="AN303" s="78">
        <f t="shared" si="125"/>
        <v>59710000000</v>
      </c>
      <c r="AO303" s="78">
        <f t="shared" si="125"/>
        <v>0</v>
      </c>
      <c r="AP303" s="78">
        <f t="shared" si="125"/>
        <v>263150000</v>
      </c>
      <c r="AQ303" s="78">
        <f t="shared" si="125"/>
        <v>76533821267</v>
      </c>
      <c r="AR303" s="78">
        <f t="shared" si="125"/>
        <v>0</v>
      </c>
      <c r="AS303" s="78">
        <f t="shared" si="125"/>
        <v>58754494357</v>
      </c>
      <c r="AT303" s="78">
        <f t="shared" si="125"/>
        <v>7069326910</v>
      </c>
      <c r="AU303" s="78">
        <f t="shared" si="125"/>
        <v>10710000000</v>
      </c>
      <c r="AV303" s="78">
        <f t="shared" si="125"/>
        <v>-355756157919.39941</v>
      </c>
      <c r="AW303" s="78">
        <f t="shared" si="125"/>
        <v>355756157919.40002</v>
      </c>
      <c r="AX303" s="79">
        <f t="shared" si="125"/>
        <v>6.103515625E-4</v>
      </c>
      <c r="AY303" s="80">
        <f t="shared" si="125"/>
        <v>4</v>
      </c>
      <c r="AZ303" s="81">
        <f t="shared" si="125"/>
        <v>0</v>
      </c>
      <c r="BA303" s="64"/>
      <c r="BB303" s="64"/>
      <c r="BC303" s="64"/>
      <c r="BD303" s="64"/>
      <c r="BE303" s="64"/>
      <c r="BF303" s="64"/>
      <c r="BJ303" s="64"/>
    </row>
    <row r="304" spans="1:62" s="74" customFormat="1" ht="15" customHeight="1" x14ac:dyDescent="0.25">
      <c r="A304" s="75" t="s">
        <v>147</v>
      </c>
      <c r="B304" s="75" t="s">
        <v>147</v>
      </c>
      <c r="C304" s="76" t="s">
        <v>148</v>
      </c>
      <c r="D304" s="77"/>
      <c r="E304" s="77"/>
      <c r="F304" s="78">
        <f>SUM(F302)</f>
        <v>1631765404767</v>
      </c>
      <c r="G304" s="78">
        <f t="shared" ref="G304:AZ304" si="126">SUM(G302)</f>
        <v>503488602271</v>
      </c>
      <c r="H304" s="78">
        <f t="shared" si="126"/>
        <v>314421000000</v>
      </c>
      <c r="I304" s="78">
        <f t="shared" si="126"/>
        <v>38200198078</v>
      </c>
      <c r="J304" s="78">
        <f t="shared" si="126"/>
        <v>14989732029</v>
      </c>
      <c r="K304" s="78">
        <f t="shared" si="126"/>
        <v>135877672164</v>
      </c>
      <c r="L304" s="78">
        <f t="shared" si="126"/>
        <v>811155478780</v>
      </c>
      <c r="M304" s="78">
        <f t="shared" si="126"/>
        <v>55713758000</v>
      </c>
      <c r="N304" s="78">
        <f t="shared" si="126"/>
        <v>670278830000</v>
      </c>
      <c r="O304" s="78">
        <f t="shared" si="126"/>
        <v>85162890780</v>
      </c>
      <c r="P304" s="78">
        <f t="shared" si="126"/>
        <v>317121323716</v>
      </c>
      <c r="Q304" s="78">
        <f t="shared" si="126"/>
        <v>0</v>
      </c>
      <c r="R304" s="78">
        <f t="shared" si="126"/>
        <v>0</v>
      </c>
      <c r="S304" s="78">
        <f t="shared" si="126"/>
        <v>108860439716</v>
      </c>
      <c r="T304" s="78">
        <f t="shared" si="126"/>
        <v>196555684000</v>
      </c>
      <c r="U304" s="78">
        <f t="shared" si="126"/>
        <v>11705200000</v>
      </c>
      <c r="V304" s="78">
        <f t="shared" si="126"/>
        <v>1888625439858</v>
      </c>
      <c r="W304" s="78">
        <f t="shared" si="126"/>
        <v>854702976493</v>
      </c>
      <c r="X304" s="78">
        <f t="shared" si="126"/>
        <v>789259217750</v>
      </c>
      <c r="Y304" s="78">
        <f t="shared" si="126"/>
        <v>0</v>
      </c>
      <c r="Z304" s="78">
        <f t="shared" si="126"/>
        <v>0</v>
      </c>
      <c r="AA304" s="78">
        <f t="shared" si="126"/>
        <v>57235161325</v>
      </c>
      <c r="AB304" s="78">
        <f t="shared" si="126"/>
        <v>2147935000</v>
      </c>
      <c r="AC304" s="78">
        <f t="shared" si="126"/>
        <v>0</v>
      </c>
      <c r="AD304" s="78">
        <f t="shared" si="126"/>
        <v>3060662418</v>
      </c>
      <c r="AE304" s="78">
        <f t="shared" si="126"/>
        <v>3000000000</v>
      </c>
      <c r="AF304" s="78">
        <f t="shared" si="126"/>
        <v>1033922463365</v>
      </c>
      <c r="AG304" s="78">
        <f t="shared" si="126"/>
        <v>172283508837</v>
      </c>
      <c r="AH304" s="78">
        <f t="shared" si="126"/>
        <v>548283190373</v>
      </c>
      <c r="AI304" s="78">
        <f t="shared" si="126"/>
        <v>313355764155</v>
      </c>
      <c r="AJ304" s="78">
        <f t="shared" si="126"/>
        <v>256860035091</v>
      </c>
      <c r="AK304" s="78">
        <f t="shared" si="126"/>
        <v>256677851091</v>
      </c>
      <c r="AL304" s="78">
        <f t="shared" si="126"/>
        <v>0</v>
      </c>
      <c r="AM304" s="78">
        <f t="shared" si="126"/>
        <v>0</v>
      </c>
      <c r="AN304" s="78">
        <f t="shared" si="126"/>
        <v>0</v>
      </c>
      <c r="AO304" s="78">
        <f t="shared" si="126"/>
        <v>182184000</v>
      </c>
      <c r="AP304" s="78">
        <f t="shared" si="126"/>
        <v>0</v>
      </c>
      <c r="AQ304" s="78">
        <f t="shared" si="126"/>
        <v>0</v>
      </c>
      <c r="AR304" s="78">
        <f t="shared" si="126"/>
        <v>0</v>
      </c>
      <c r="AS304" s="78">
        <f t="shared" si="126"/>
        <v>0</v>
      </c>
      <c r="AT304" s="78">
        <f t="shared" si="126"/>
        <v>0</v>
      </c>
      <c r="AU304" s="78">
        <f t="shared" si="126"/>
        <v>0</v>
      </c>
      <c r="AV304" s="78">
        <f t="shared" si="126"/>
        <v>-256860035091</v>
      </c>
      <c r="AW304" s="78">
        <f t="shared" si="126"/>
        <v>256860035091</v>
      </c>
      <c r="AX304" s="79">
        <f t="shared" si="126"/>
        <v>0</v>
      </c>
      <c r="AY304" s="80">
        <f t="shared" si="126"/>
        <v>1</v>
      </c>
      <c r="AZ304" s="81">
        <f t="shared" si="126"/>
        <v>0</v>
      </c>
      <c r="BA304" s="64"/>
      <c r="BB304" s="64"/>
      <c r="BC304" s="64"/>
      <c r="BD304" s="64"/>
      <c r="BE304" s="64"/>
      <c r="BF304" s="64"/>
      <c r="BJ304" s="64"/>
    </row>
    <row r="305" spans="1:62" s="74" customFormat="1" ht="15" customHeight="1" x14ac:dyDescent="0.25">
      <c r="A305" s="75" t="s">
        <v>149</v>
      </c>
      <c r="B305" s="75" t="s">
        <v>149</v>
      </c>
      <c r="C305" s="76" t="s">
        <v>444</v>
      </c>
      <c r="D305" s="77"/>
      <c r="E305" s="77"/>
      <c r="F305" s="78">
        <f t="shared" ref="F305:AZ305" si="127">F303+F304</f>
        <v>9234267660317.2305</v>
      </c>
      <c r="G305" s="78">
        <f t="shared" si="127"/>
        <v>1812178749894.54</v>
      </c>
      <c r="H305" s="78">
        <f t="shared" si="127"/>
        <v>856430970688.35999</v>
      </c>
      <c r="I305" s="78">
        <f t="shared" si="127"/>
        <v>141464317782</v>
      </c>
      <c r="J305" s="78">
        <f t="shared" si="127"/>
        <v>94277929502.809998</v>
      </c>
      <c r="K305" s="78">
        <f t="shared" si="127"/>
        <v>720005531921.37</v>
      </c>
      <c r="L305" s="78">
        <f t="shared" si="127"/>
        <v>5121307541200</v>
      </c>
      <c r="M305" s="78">
        <f t="shared" si="127"/>
        <v>204501723000</v>
      </c>
      <c r="N305" s="78">
        <f t="shared" si="127"/>
        <v>4357891702000</v>
      </c>
      <c r="O305" s="78">
        <f t="shared" si="127"/>
        <v>558914116200</v>
      </c>
      <c r="P305" s="78">
        <f t="shared" si="127"/>
        <v>2300781369222.6899</v>
      </c>
      <c r="Q305" s="78">
        <f t="shared" si="127"/>
        <v>14154102299</v>
      </c>
      <c r="R305" s="78">
        <f t="shared" si="127"/>
        <v>0</v>
      </c>
      <c r="S305" s="78">
        <f t="shared" si="127"/>
        <v>571368320843.69006</v>
      </c>
      <c r="T305" s="78">
        <f t="shared" si="127"/>
        <v>1336579034080</v>
      </c>
      <c r="U305" s="78">
        <f t="shared" si="127"/>
        <v>378679912000</v>
      </c>
      <c r="V305" s="78">
        <f t="shared" si="127"/>
        <v>9846883853327.6289</v>
      </c>
      <c r="W305" s="78">
        <f t="shared" si="127"/>
        <v>5773332132661.9805</v>
      </c>
      <c r="X305" s="78">
        <f t="shared" si="127"/>
        <v>4778812366577.79</v>
      </c>
      <c r="Y305" s="78">
        <f t="shared" si="127"/>
        <v>7312503611</v>
      </c>
      <c r="Z305" s="78">
        <f t="shared" si="127"/>
        <v>0</v>
      </c>
      <c r="AA305" s="78">
        <f t="shared" si="127"/>
        <v>138869454153</v>
      </c>
      <c r="AB305" s="78">
        <f t="shared" si="127"/>
        <v>42248643455.800003</v>
      </c>
      <c r="AC305" s="78">
        <f t="shared" si="127"/>
        <v>65887467390.839996</v>
      </c>
      <c r="AD305" s="78">
        <f t="shared" si="127"/>
        <v>711580759592</v>
      </c>
      <c r="AE305" s="78">
        <f t="shared" si="127"/>
        <v>28620937881.549999</v>
      </c>
      <c r="AF305" s="78">
        <f t="shared" si="127"/>
        <v>4073551720665.6499</v>
      </c>
      <c r="AG305" s="78">
        <f t="shared" si="127"/>
        <v>458665175385.20001</v>
      </c>
      <c r="AH305" s="78">
        <f t="shared" si="127"/>
        <v>2046586263469</v>
      </c>
      <c r="AI305" s="78">
        <f t="shared" si="127"/>
        <v>1568300281811.45</v>
      </c>
      <c r="AJ305" s="78">
        <f t="shared" si="127"/>
        <v>689150014277.3999</v>
      </c>
      <c r="AK305" s="78">
        <f t="shared" si="127"/>
        <v>628994680277.40002</v>
      </c>
      <c r="AL305" s="78">
        <f t="shared" si="127"/>
        <v>0</v>
      </c>
      <c r="AM305" s="78">
        <f t="shared" si="127"/>
        <v>0</v>
      </c>
      <c r="AN305" s="78">
        <f t="shared" si="127"/>
        <v>59710000000</v>
      </c>
      <c r="AO305" s="78">
        <f t="shared" si="127"/>
        <v>182184000</v>
      </c>
      <c r="AP305" s="78">
        <f t="shared" si="127"/>
        <v>263150000</v>
      </c>
      <c r="AQ305" s="78">
        <f t="shared" si="127"/>
        <v>76533821267</v>
      </c>
      <c r="AR305" s="78">
        <f t="shared" si="127"/>
        <v>0</v>
      </c>
      <c r="AS305" s="78">
        <f t="shared" si="127"/>
        <v>58754494357</v>
      </c>
      <c r="AT305" s="78">
        <f t="shared" si="127"/>
        <v>7069326910</v>
      </c>
      <c r="AU305" s="78">
        <f t="shared" si="127"/>
        <v>10710000000</v>
      </c>
      <c r="AV305" s="78">
        <f t="shared" si="127"/>
        <v>-612616193010.39941</v>
      </c>
      <c r="AW305" s="78">
        <f t="shared" si="127"/>
        <v>612616193010.40002</v>
      </c>
      <c r="AX305" s="79">
        <f t="shared" si="127"/>
        <v>6.103515625E-4</v>
      </c>
      <c r="AY305" s="80">
        <f t="shared" si="127"/>
        <v>5</v>
      </c>
      <c r="AZ305" s="81">
        <f t="shared" si="127"/>
        <v>0</v>
      </c>
      <c r="BA305" s="64"/>
      <c r="BB305" s="64"/>
      <c r="BC305" s="64"/>
      <c r="BD305" s="64"/>
      <c r="BE305" s="64"/>
      <c r="BF305" s="64"/>
      <c r="BJ305" s="64"/>
    </row>
    <row r="306" spans="1:62" s="74" customFormat="1" ht="15" customHeight="1" x14ac:dyDescent="0.25">
      <c r="A306" s="75" t="s">
        <v>151</v>
      </c>
      <c r="B306" s="75" t="s">
        <v>151</v>
      </c>
      <c r="C306" s="76" t="s">
        <v>445</v>
      </c>
      <c r="D306" s="77"/>
      <c r="E306" s="77"/>
      <c r="F306" s="78">
        <f t="shared" ref="F306:AZ306" si="128">F305+F297</f>
        <v>13155336277444.23</v>
      </c>
      <c r="G306" s="78">
        <f t="shared" si="128"/>
        <v>3365359119421.54</v>
      </c>
      <c r="H306" s="78">
        <f t="shared" si="128"/>
        <v>2233587153488.3599</v>
      </c>
      <c r="I306" s="78">
        <f t="shared" si="128"/>
        <v>178463046079</v>
      </c>
      <c r="J306" s="78">
        <f t="shared" si="128"/>
        <v>151676303087.81</v>
      </c>
      <c r="K306" s="78">
        <f t="shared" si="128"/>
        <v>801632616766.37</v>
      </c>
      <c r="L306" s="78">
        <f t="shared" si="128"/>
        <v>6890079222200</v>
      </c>
      <c r="M306" s="78">
        <f t="shared" si="128"/>
        <v>313404020000</v>
      </c>
      <c r="N306" s="78">
        <f t="shared" si="128"/>
        <v>5298727136000</v>
      </c>
      <c r="O306" s="78">
        <f t="shared" si="128"/>
        <v>1277948066200</v>
      </c>
      <c r="P306" s="78">
        <f t="shared" si="128"/>
        <v>2899897935822.6899</v>
      </c>
      <c r="Q306" s="78">
        <f t="shared" si="128"/>
        <v>25110119899</v>
      </c>
      <c r="R306" s="78">
        <f t="shared" si="128"/>
        <v>0</v>
      </c>
      <c r="S306" s="78">
        <f t="shared" si="128"/>
        <v>571368320843.69006</v>
      </c>
      <c r="T306" s="78">
        <f t="shared" si="128"/>
        <v>1924739583080</v>
      </c>
      <c r="U306" s="78">
        <f t="shared" si="128"/>
        <v>378679912000</v>
      </c>
      <c r="V306" s="78">
        <f t="shared" si="128"/>
        <v>14036876049514.43</v>
      </c>
      <c r="W306" s="78">
        <f t="shared" si="128"/>
        <v>7844248449316.7803</v>
      </c>
      <c r="X306" s="78">
        <f t="shared" si="128"/>
        <v>5411214575153.79</v>
      </c>
      <c r="Y306" s="78">
        <f t="shared" si="128"/>
        <v>7312503611</v>
      </c>
      <c r="Z306" s="78">
        <f t="shared" si="128"/>
        <v>0</v>
      </c>
      <c r="AA306" s="78">
        <f t="shared" si="128"/>
        <v>907045551903</v>
      </c>
      <c r="AB306" s="78">
        <f t="shared" si="128"/>
        <v>46931643455.800003</v>
      </c>
      <c r="AC306" s="78">
        <f t="shared" si="128"/>
        <v>627228066788.64001</v>
      </c>
      <c r="AD306" s="78">
        <f t="shared" si="128"/>
        <v>803395170523</v>
      </c>
      <c r="AE306" s="78">
        <f t="shared" si="128"/>
        <v>41120937881.550003</v>
      </c>
      <c r="AF306" s="78">
        <f t="shared" si="128"/>
        <v>6192627600197.6504</v>
      </c>
      <c r="AG306" s="78">
        <f t="shared" si="128"/>
        <v>609375539613.19995</v>
      </c>
      <c r="AH306" s="78">
        <f t="shared" si="128"/>
        <v>3067545983626</v>
      </c>
      <c r="AI306" s="78">
        <f t="shared" si="128"/>
        <v>2515706076958.4502</v>
      </c>
      <c r="AJ306" s="78">
        <f t="shared" si="128"/>
        <v>1095073593337.2</v>
      </c>
      <c r="AK306" s="78">
        <f t="shared" si="128"/>
        <v>1034918259337.2</v>
      </c>
      <c r="AL306" s="78">
        <f t="shared" si="128"/>
        <v>0</v>
      </c>
      <c r="AM306" s="78">
        <f t="shared" si="128"/>
        <v>0</v>
      </c>
      <c r="AN306" s="78">
        <f t="shared" si="128"/>
        <v>59710000000</v>
      </c>
      <c r="AO306" s="78">
        <f t="shared" si="128"/>
        <v>182184000</v>
      </c>
      <c r="AP306" s="78">
        <f t="shared" si="128"/>
        <v>263150000</v>
      </c>
      <c r="AQ306" s="78">
        <f t="shared" si="128"/>
        <v>213533821267</v>
      </c>
      <c r="AR306" s="78">
        <f t="shared" si="128"/>
        <v>0</v>
      </c>
      <c r="AS306" s="78">
        <f t="shared" si="128"/>
        <v>195754494357</v>
      </c>
      <c r="AT306" s="78">
        <f t="shared" si="128"/>
        <v>7069326910</v>
      </c>
      <c r="AU306" s="78">
        <f t="shared" si="128"/>
        <v>10710000000</v>
      </c>
      <c r="AV306" s="78">
        <f t="shared" si="128"/>
        <v>-881539772070.19922</v>
      </c>
      <c r="AW306" s="78">
        <f t="shared" si="128"/>
        <v>881539772070.19995</v>
      </c>
      <c r="AX306" s="79">
        <f t="shared" si="128"/>
        <v>6.103515625E-4</v>
      </c>
      <c r="AY306" s="80">
        <f t="shared" si="128"/>
        <v>6</v>
      </c>
      <c r="AZ306" s="81">
        <f t="shared" si="128"/>
        <v>0</v>
      </c>
      <c r="BA306" s="64"/>
      <c r="BB306" s="64"/>
      <c r="BC306" s="64"/>
      <c r="BD306" s="64"/>
      <c r="BE306" s="64"/>
      <c r="BF306" s="64"/>
      <c r="BJ306" s="64"/>
    </row>
    <row r="307" spans="1:62" ht="15" customHeight="1" x14ac:dyDescent="0.25">
      <c r="A307" s="42" t="s">
        <v>446</v>
      </c>
      <c r="B307" s="42" t="s">
        <v>446</v>
      </c>
      <c r="C307" s="43" t="s">
        <v>447</v>
      </c>
      <c r="D307" s="44" t="s">
        <v>121</v>
      </c>
      <c r="E307" s="45">
        <v>42353</v>
      </c>
      <c r="F307" s="82">
        <f t="shared" si="100"/>
        <v>22663137346213</v>
      </c>
      <c r="G307" s="47">
        <f t="shared" si="101"/>
        <v>15245241800213</v>
      </c>
      <c r="H307" s="47">
        <v>12579000000000</v>
      </c>
      <c r="I307" s="47">
        <v>111423347740</v>
      </c>
      <c r="J307" s="47">
        <v>365628869523</v>
      </c>
      <c r="K307" s="47">
        <v>2189189582950</v>
      </c>
      <c r="L307" s="47">
        <f t="shared" si="102"/>
        <v>3671161787000</v>
      </c>
      <c r="M307" s="47">
        <v>1847551635000</v>
      </c>
      <c r="N307" s="47">
        <v>1672878372000</v>
      </c>
      <c r="O307" s="47">
        <v>150731780000</v>
      </c>
      <c r="P307" s="47">
        <f t="shared" si="103"/>
        <v>3746733759000</v>
      </c>
      <c r="Q307" s="47">
        <v>36294080000</v>
      </c>
      <c r="R307" s="47">
        <v>0</v>
      </c>
      <c r="S307" s="47">
        <v>0</v>
      </c>
      <c r="T307" s="47">
        <v>3710439679000</v>
      </c>
      <c r="U307" s="47">
        <v>0</v>
      </c>
      <c r="V307" s="47">
        <f t="shared" si="104"/>
        <v>23050802946617</v>
      </c>
      <c r="W307" s="47">
        <f t="shared" si="105"/>
        <v>15394673503282</v>
      </c>
      <c r="X307" s="47">
        <v>2891277025450</v>
      </c>
      <c r="Y307" s="47">
        <v>1787994800</v>
      </c>
      <c r="Z307" s="47">
        <v>0</v>
      </c>
      <c r="AA307" s="47">
        <v>5504707600000</v>
      </c>
      <c r="AB307" s="47">
        <v>10000000000</v>
      </c>
      <c r="AC307" s="47">
        <v>5230830339032</v>
      </c>
      <c r="AD307" s="47">
        <v>1656070544000</v>
      </c>
      <c r="AE307" s="47">
        <v>100000000000</v>
      </c>
      <c r="AF307" s="47">
        <f t="shared" si="106"/>
        <v>7656129443335</v>
      </c>
      <c r="AG307" s="47">
        <v>625129744421</v>
      </c>
      <c r="AH307" s="47">
        <v>4797425072594</v>
      </c>
      <c r="AI307" s="47">
        <v>2233574626320</v>
      </c>
      <c r="AJ307" s="47">
        <f t="shared" si="107"/>
        <v>1095998933738</v>
      </c>
      <c r="AK307" s="47">
        <v>1095998933738</v>
      </c>
      <c r="AL307" s="47">
        <v>0</v>
      </c>
      <c r="AM307" s="47">
        <v>0</v>
      </c>
      <c r="AN307" s="47">
        <v>0</v>
      </c>
      <c r="AO307" s="47">
        <v>0</v>
      </c>
      <c r="AP307" s="47">
        <v>0</v>
      </c>
      <c r="AQ307" s="47">
        <f t="shared" si="108"/>
        <v>708333333334</v>
      </c>
      <c r="AR307" s="47">
        <v>300000000000</v>
      </c>
      <c r="AS307" s="47">
        <v>0</v>
      </c>
      <c r="AT307" s="47">
        <v>8333333334</v>
      </c>
      <c r="AU307" s="47">
        <v>400000000000</v>
      </c>
      <c r="AV307" s="48">
        <f t="shared" si="109"/>
        <v>-387665600404</v>
      </c>
      <c r="AW307" s="48">
        <f t="shared" si="119"/>
        <v>387665600404</v>
      </c>
      <c r="AX307" s="49">
        <f t="shared" si="116"/>
        <v>0</v>
      </c>
      <c r="AY307" s="50">
        <v>1</v>
      </c>
      <c r="AZ307" s="51"/>
      <c r="BA307" s="6" t="s">
        <v>95</v>
      </c>
      <c r="BB307" s="52">
        <v>1</v>
      </c>
      <c r="BC307" s="6"/>
      <c r="BD307" s="6"/>
      <c r="BG307" s="5" t="s">
        <v>96</v>
      </c>
      <c r="BH307" s="5" t="s">
        <v>106</v>
      </c>
      <c r="BJ307" s="6">
        <v>1</v>
      </c>
    </row>
    <row r="308" spans="1:62" ht="15" customHeight="1" x14ac:dyDescent="0.25">
      <c r="A308" s="67">
        <f>A302+1</f>
        <v>230</v>
      </c>
      <c r="B308" s="67">
        <v>1</v>
      </c>
      <c r="C308" s="54" t="s">
        <v>448</v>
      </c>
      <c r="D308" s="55" t="s">
        <v>126</v>
      </c>
      <c r="E308" s="56">
        <v>42366</v>
      </c>
      <c r="F308" s="57">
        <f t="shared" si="100"/>
        <v>2042254338523.2</v>
      </c>
      <c r="G308" s="58">
        <f t="shared" si="101"/>
        <v>166149141028.19998</v>
      </c>
      <c r="H308" s="58">
        <v>25078486740.759998</v>
      </c>
      <c r="I308" s="58">
        <v>16260004293</v>
      </c>
      <c r="J308" s="58">
        <v>1781172231.74</v>
      </c>
      <c r="K308" s="58">
        <v>123029477762.7</v>
      </c>
      <c r="L308" s="58">
        <f t="shared" si="102"/>
        <v>1379286484051</v>
      </c>
      <c r="M308" s="58">
        <v>100952368311</v>
      </c>
      <c r="N308" s="58">
        <v>1012242530000</v>
      </c>
      <c r="O308" s="58">
        <v>266091585740</v>
      </c>
      <c r="P308" s="58">
        <f t="shared" si="103"/>
        <v>496818713444</v>
      </c>
      <c r="Q308" s="58">
        <v>2574530000</v>
      </c>
      <c r="R308" s="58">
        <v>0</v>
      </c>
      <c r="S308" s="58">
        <v>87126548444</v>
      </c>
      <c r="T308" s="58">
        <v>212456623000</v>
      </c>
      <c r="U308" s="58">
        <v>194661012000</v>
      </c>
      <c r="V308" s="58">
        <f t="shared" si="104"/>
        <v>2126371430270.9001</v>
      </c>
      <c r="W308" s="58">
        <f t="shared" si="105"/>
        <v>1248580133475.4001</v>
      </c>
      <c r="X308" s="58">
        <v>921617313881.04004</v>
      </c>
      <c r="Y308" s="58">
        <v>8693555555.5599995</v>
      </c>
      <c r="Z308" s="58">
        <v>0</v>
      </c>
      <c r="AA308" s="58">
        <v>16790120000</v>
      </c>
      <c r="AB308" s="58">
        <v>340000000</v>
      </c>
      <c r="AC308" s="58">
        <v>2000000000</v>
      </c>
      <c r="AD308" s="58">
        <v>297639144038.79999</v>
      </c>
      <c r="AE308" s="58">
        <v>1500000000</v>
      </c>
      <c r="AF308" s="58">
        <f t="shared" si="106"/>
        <v>877791296795.5</v>
      </c>
      <c r="AG308" s="58">
        <v>184685686144.79999</v>
      </c>
      <c r="AH308" s="58">
        <v>229868791097.70001</v>
      </c>
      <c r="AI308" s="58">
        <v>463236819553</v>
      </c>
      <c r="AJ308" s="58">
        <f t="shared" si="107"/>
        <v>119017091747.7</v>
      </c>
      <c r="AK308" s="58">
        <v>118500498385.7</v>
      </c>
      <c r="AL308" s="58">
        <v>0</v>
      </c>
      <c r="AM308" s="58">
        <v>0</v>
      </c>
      <c r="AN308" s="58">
        <v>516593362</v>
      </c>
      <c r="AO308" s="58">
        <v>0</v>
      </c>
      <c r="AP308" s="58">
        <v>0</v>
      </c>
      <c r="AQ308" s="58">
        <f t="shared" si="108"/>
        <v>34900000000</v>
      </c>
      <c r="AR308" s="58">
        <v>7500000000</v>
      </c>
      <c r="AS308" s="58">
        <v>2500000000</v>
      </c>
      <c r="AT308" s="58">
        <v>24000000000</v>
      </c>
      <c r="AU308" s="58">
        <v>900000000</v>
      </c>
      <c r="AV308" s="59">
        <f t="shared" si="109"/>
        <v>-84117091747.700195</v>
      </c>
      <c r="AW308" s="59">
        <f t="shared" si="119"/>
        <v>84117091747.699997</v>
      </c>
      <c r="AX308" s="60">
        <f t="shared" si="116"/>
        <v>-1.983642578125E-4</v>
      </c>
      <c r="AY308" s="61">
        <v>1</v>
      </c>
      <c r="AZ308" s="62"/>
      <c r="BA308" s="52">
        <v>1</v>
      </c>
      <c r="BB308" s="6"/>
      <c r="BC308" s="6"/>
      <c r="BD308" s="6"/>
      <c r="BE308" s="6">
        <v>1</v>
      </c>
      <c r="BG308" s="5" t="s">
        <v>96</v>
      </c>
      <c r="BH308" s="5" t="s">
        <v>137</v>
      </c>
      <c r="BJ308" s="6">
        <v>1</v>
      </c>
    </row>
    <row r="309" spans="1:62" ht="15" customHeight="1" x14ac:dyDescent="0.25">
      <c r="A309" s="53">
        <f t="shared" ref="A309:B324" si="129">A308+1</f>
        <v>231</v>
      </c>
      <c r="B309" s="53">
        <f t="shared" si="129"/>
        <v>2</v>
      </c>
      <c r="C309" s="54" t="s">
        <v>449</v>
      </c>
      <c r="D309" s="55" t="s">
        <v>121</v>
      </c>
      <c r="E309" s="56">
        <v>42311</v>
      </c>
      <c r="F309" s="57">
        <f t="shared" si="100"/>
        <v>2504651716602.52</v>
      </c>
      <c r="G309" s="58">
        <f t="shared" si="101"/>
        <v>307162563268.52002</v>
      </c>
      <c r="H309" s="58">
        <v>108316523371.89999</v>
      </c>
      <c r="I309" s="58">
        <v>28831473368</v>
      </c>
      <c r="J309" s="58">
        <v>16111079857.620001</v>
      </c>
      <c r="K309" s="58">
        <v>153903486671</v>
      </c>
      <c r="L309" s="58">
        <f t="shared" si="102"/>
        <v>1470478439888</v>
      </c>
      <c r="M309" s="58">
        <v>129134985000</v>
      </c>
      <c r="N309" s="58">
        <v>1341343454888</v>
      </c>
      <c r="O309" s="58">
        <v>0</v>
      </c>
      <c r="P309" s="58">
        <f t="shared" si="103"/>
        <v>727010713446</v>
      </c>
      <c r="Q309" s="58">
        <v>131226010989</v>
      </c>
      <c r="R309" s="58">
        <v>0</v>
      </c>
      <c r="S309" s="58">
        <v>143324815065</v>
      </c>
      <c r="T309" s="58">
        <v>392571273392</v>
      </c>
      <c r="U309" s="58">
        <v>59888614000</v>
      </c>
      <c r="V309" s="58">
        <f t="shared" si="104"/>
        <v>2802182876708.52</v>
      </c>
      <c r="W309" s="58">
        <f t="shared" si="105"/>
        <v>1577529576982</v>
      </c>
      <c r="X309" s="58">
        <v>1352563836131</v>
      </c>
      <c r="Y309" s="58">
        <v>0</v>
      </c>
      <c r="Z309" s="58">
        <v>0</v>
      </c>
      <c r="AA309" s="58">
        <v>56087404946</v>
      </c>
      <c r="AB309" s="58">
        <v>8553000000</v>
      </c>
      <c r="AC309" s="58">
        <v>3168000000</v>
      </c>
      <c r="AD309" s="58">
        <v>152157335905</v>
      </c>
      <c r="AE309" s="58">
        <v>5000000000</v>
      </c>
      <c r="AF309" s="58">
        <f t="shared" si="106"/>
        <v>1224653299726.52</v>
      </c>
      <c r="AG309" s="58">
        <v>110957941950</v>
      </c>
      <c r="AH309" s="58">
        <v>476732884460</v>
      </c>
      <c r="AI309" s="58">
        <v>636962473316.52002</v>
      </c>
      <c r="AJ309" s="58">
        <f t="shared" si="107"/>
        <v>297531160106</v>
      </c>
      <c r="AK309" s="58">
        <v>297531160106</v>
      </c>
      <c r="AL309" s="58">
        <v>0</v>
      </c>
      <c r="AM309" s="58">
        <v>0</v>
      </c>
      <c r="AN309" s="58">
        <v>0</v>
      </c>
      <c r="AO309" s="58">
        <v>0</v>
      </c>
      <c r="AP309" s="58">
        <v>0</v>
      </c>
      <c r="AQ309" s="58">
        <f t="shared" si="108"/>
        <v>0</v>
      </c>
      <c r="AR309" s="58">
        <v>0</v>
      </c>
      <c r="AS309" s="58">
        <v>0</v>
      </c>
      <c r="AT309" s="58">
        <v>0</v>
      </c>
      <c r="AU309" s="58">
        <v>0</v>
      </c>
      <c r="AV309" s="59">
        <f t="shared" si="109"/>
        <v>-297531160106</v>
      </c>
      <c r="AW309" s="59">
        <f t="shared" si="119"/>
        <v>297531160106</v>
      </c>
      <c r="AX309" s="60">
        <f t="shared" si="116"/>
        <v>0</v>
      </c>
      <c r="AY309" s="61">
        <v>1</v>
      </c>
      <c r="AZ309" s="62"/>
      <c r="BA309" s="52">
        <v>1</v>
      </c>
      <c r="BB309" s="6"/>
      <c r="BC309" s="6"/>
      <c r="BD309" s="6"/>
      <c r="BE309" s="52">
        <v>1</v>
      </c>
      <c r="BG309" s="5" t="s">
        <v>96</v>
      </c>
      <c r="BH309" s="5" t="s">
        <v>109</v>
      </c>
      <c r="BJ309" s="6">
        <v>1</v>
      </c>
    </row>
    <row r="310" spans="1:62" ht="15" customHeight="1" x14ac:dyDescent="0.25">
      <c r="A310" s="53">
        <f t="shared" si="129"/>
        <v>232</v>
      </c>
      <c r="B310" s="53">
        <f t="shared" si="129"/>
        <v>3</v>
      </c>
      <c r="C310" s="54" t="s">
        <v>450</v>
      </c>
      <c r="D310" s="55" t="s">
        <v>111</v>
      </c>
      <c r="E310" s="56">
        <v>42367</v>
      </c>
      <c r="F310" s="57">
        <f t="shared" si="100"/>
        <v>2312044602217.0703</v>
      </c>
      <c r="G310" s="58">
        <f t="shared" si="101"/>
        <v>195222122211.07001</v>
      </c>
      <c r="H310" s="58">
        <v>52292316145</v>
      </c>
      <c r="I310" s="58">
        <v>19251121300.07</v>
      </c>
      <c r="J310" s="58">
        <v>1952683601</v>
      </c>
      <c r="K310" s="58">
        <v>121726001165</v>
      </c>
      <c r="L310" s="58">
        <f t="shared" si="102"/>
        <v>1404945532060</v>
      </c>
      <c r="M310" s="58">
        <v>73205955000</v>
      </c>
      <c r="N310" s="58">
        <v>1128511321000</v>
      </c>
      <c r="O310" s="58">
        <v>203228256060</v>
      </c>
      <c r="P310" s="58">
        <f t="shared" si="103"/>
        <v>711876947946</v>
      </c>
      <c r="Q310" s="58">
        <v>0</v>
      </c>
      <c r="R310" s="58">
        <v>0</v>
      </c>
      <c r="S310" s="58">
        <v>114419248946</v>
      </c>
      <c r="T310" s="58">
        <v>361995945000</v>
      </c>
      <c r="U310" s="58">
        <v>235461754000</v>
      </c>
      <c r="V310" s="58">
        <f t="shared" si="104"/>
        <v>2537044602217.0698</v>
      </c>
      <c r="W310" s="58">
        <f t="shared" si="105"/>
        <v>1498003793513.0698</v>
      </c>
      <c r="X310" s="58">
        <v>1210129890108.1899</v>
      </c>
      <c r="Y310" s="58">
        <v>0</v>
      </c>
      <c r="Z310" s="58">
        <v>0</v>
      </c>
      <c r="AA310" s="58">
        <v>9805000000</v>
      </c>
      <c r="AB310" s="58">
        <v>1350960000</v>
      </c>
      <c r="AC310" s="58">
        <v>12783338254.879999</v>
      </c>
      <c r="AD310" s="58">
        <v>261434605150</v>
      </c>
      <c r="AE310" s="58">
        <v>2500000000</v>
      </c>
      <c r="AF310" s="58">
        <f t="shared" si="106"/>
        <v>1039040808704</v>
      </c>
      <c r="AG310" s="58">
        <v>33777858864</v>
      </c>
      <c r="AH310" s="58">
        <v>385015918665</v>
      </c>
      <c r="AI310" s="58">
        <v>620247031175</v>
      </c>
      <c r="AJ310" s="58">
        <f t="shared" si="107"/>
        <v>225000000000</v>
      </c>
      <c r="AK310" s="58">
        <v>225000000000</v>
      </c>
      <c r="AL310" s="58">
        <v>0</v>
      </c>
      <c r="AM310" s="58">
        <v>0</v>
      </c>
      <c r="AN310" s="58">
        <v>0</v>
      </c>
      <c r="AO310" s="58">
        <v>0</v>
      </c>
      <c r="AP310" s="58">
        <v>0</v>
      </c>
      <c r="AQ310" s="58">
        <f t="shared" si="108"/>
        <v>0</v>
      </c>
      <c r="AR310" s="58">
        <v>0</v>
      </c>
      <c r="AS310" s="58">
        <v>0</v>
      </c>
      <c r="AT310" s="58">
        <v>0</v>
      </c>
      <c r="AU310" s="58">
        <v>0</v>
      </c>
      <c r="AV310" s="59">
        <f t="shared" si="109"/>
        <v>-224999999999.99951</v>
      </c>
      <c r="AW310" s="59">
        <f t="shared" si="119"/>
        <v>225000000000</v>
      </c>
      <c r="AX310" s="60">
        <f t="shared" si="116"/>
        <v>4.8828125E-4</v>
      </c>
      <c r="AY310" s="61">
        <v>1</v>
      </c>
      <c r="AZ310" s="62"/>
      <c r="BA310" s="52">
        <v>1</v>
      </c>
      <c r="BB310" s="6"/>
      <c r="BC310" s="6"/>
      <c r="BD310" s="6"/>
      <c r="BE310" s="52">
        <v>1</v>
      </c>
      <c r="BF310" s="64" t="s">
        <v>114</v>
      </c>
      <c r="BG310" s="5" t="s">
        <v>115</v>
      </c>
      <c r="BH310" s="5" t="s">
        <v>102</v>
      </c>
      <c r="BJ310" s="6">
        <v>1</v>
      </c>
    </row>
    <row r="311" spans="1:62" ht="15" customHeight="1" x14ac:dyDescent="0.25">
      <c r="A311" s="53">
        <f t="shared" si="129"/>
        <v>233</v>
      </c>
      <c r="B311" s="53">
        <f t="shared" si="129"/>
        <v>4</v>
      </c>
      <c r="C311" s="54" t="s">
        <v>451</v>
      </c>
      <c r="D311" s="55" t="s">
        <v>143</v>
      </c>
      <c r="E311" s="56">
        <v>42354</v>
      </c>
      <c r="F311" s="57">
        <f t="shared" si="100"/>
        <v>3799272843915.5898</v>
      </c>
      <c r="G311" s="58">
        <f t="shared" si="101"/>
        <v>290865096992.69</v>
      </c>
      <c r="H311" s="58">
        <v>68323057523</v>
      </c>
      <c r="I311" s="58">
        <v>37077894111.32</v>
      </c>
      <c r="J311" s="58">
        <v>19829123920.459999</v>
      </c>
      <c r="K311" s="58">
        <v>165635021437.91</v>
      </c>
      <c r="L311" s="58">
        <f t="shared" si="102"/>
        <v>2750148976291.8999</v>
      </c>
      <c r="M311" s="58">
        <v>1686083891291.8999</v>
      </c>
      <c r="N311" s="58">
        <v>949118065000</v>
      </c>
      <c r="O311" s="58">
        <v>114947020000</v>
      </c>
      <c r="P311" s="58">
        <f t="shared" si="103"/>
        <v>758258770631</v>
      </c>
      <c r="Q311" s="58">
        <v>0</v>
      </c>
      <c r="R311" s="58">
        <v>0</v>
      </c>
      <c r="S311" s="58">
        <v>125161443891</v>
      </c>
      <c r="T311" s="58">
        <v>371591930740</v>
      </c>
      <c r="U311" s="58">
        <v>261505396000</v>
      </c>
      <c r="V311" s="58">
        <f t="shared" si="104"/>
        <v>3864897201652.3999</v>
      </c>
      <c r="W311" s="58">
        <f t="shared" si="105"/>
        <v>1911960451620.6399</v>
      </c>
      <c r="X311" s="58">
        <v>1242593768054</v>
      </c>
      <c r="Y311" s="58">
        <v>0</v>
      </c>
      <c r="Z311" s="58">
        <v>223000000</v>
      </c>
      <c r="AA311" s="58">
        <v>42512305254</v>
      </c>
      <c r="AB311" s="58">
        <v>3367000000</v>
      </c>
      <c r="AC311" s="58">
        <v>11316876599.200001</v>
      </c>
      <c r="AD311" s="58">
        <v>610447501713.43994</v>
      </c>
      <c r="AE311" s="58">
        <v>1500000000</v>
      </c>
      <c r="AF311" s="58">
        <f t="shared" si="106"/>
        <v>1952936750031.76</v>
      </c>
      <c r="AG311" s="58">
        <v>181987150688</v>
      </c>
      <c r="AH311" s="58">
        <v>539396757443.76001</v>
      </c>
      <c r="AI311" s="58">
        <v>1231552841900</v>
      </c>
      <c r="AJ311" s="58">
        <f t="shared" si="107"/>
        <v>236345206296.81</v>
      </c>
      <c r="AK311" s="58">
        <v>226605206296.81</v>
      </c>
      <c r="AL311" s="58">
        <v>0</v>
      </c>
      <c r="AM311" s="58">
        <v>0</v>
      </c>
      <c r="AN311" s="58">
        <v>0</v>
      </c>
      <c r="AO311" s="58">
        <v>9740000000</v>
      </c>
      <c r="AP311" s="58">
        <v>0</v>
      </c>
      <c r="AQ311" s="58">
        <f t="shared" si="108"/>
        <v>170720848560</v>
      </c>
      <c r="AR311" s="58">
        <v>0</v>
      </c>
      <c r="AS311" s="58">
        <v>65000000000</v>
      </c>
      <c r="AT311" s="58">
        <v>5720848560</v>
      </c>
      <c r="AU311" s="58">
        <v>100000000000</v>
      </c>
      <c r="AV311" s="59">
        <f t="shared" si="109"/>
        <v>-65624357736.810059</v>
      </c>
      <c r="AW311" s="59">
        <f t="shared" si="119"/>
        <v>65624357736.809998</v>
      </c>
      <c r="AX311" s="60">
        <f t="shared" si="116"/>
        <v>-6.103515625E-5</v>
      </c>
      <c r="AY311" s="61">
        <v>1</v>
      </c>
      <c r="AZ311" s="62"/>
      <c r="BA311" s="52">
        <v>1</v>
      </c>
      <c r="BB311" s="6"/>
      <c r="BC311" s="6"/>
      <c r="BD311" s="6"/>
      <c r="BG311" s="5" t="s">
        <v>96</v>
      </c>
      <c r="BH311" s="5" t="s">
        <v>130</v>
      </c>
      <c r="BJ311" s="6">
        <v>1</v>
      </c>
    </row>
    <row r="312" spans="1:62" ht="15" customHeight="1" x14ac:dyDescent="0.25">
      <c r="A312" s="53">
        <f t="shared" si="129"/>
        <v>234</v>
      </c>
      <c r="B312" s="53">
        <f t="shared" si="129"/>
        <v>5</v>
      </c>
      <c r="C312" s="54" t="s">
        <v>452</v>
      </c>
      <c r="D312" s="55" t="s">
        <v>94</v>
      </c>
      <c r="E312" s="56">
        <v>42390</v>
      </c>
      <c r="F312" s="57">
        <f t="shared" si="100"/>
        <v>1892572354513</v>
      </c>
      <c r="G312" s="58">
        <f t="shared" si="101"/>
        <v>138315390209</v>
      </c>
      <c r="H312" s="58">
        <v>21703200000</v>
      </c>
      <c r="I312" s="58">
        <v>18177603002</v>
      </c>
      <c r="J312" s="58">
        <v>3650499000</v>
      </c>
      <c r="K312" s="58">
        <v>94784088207</v>
      </c>
      <c r="L312" s="58">
        <f t="shared" si="102"/>
        <v>1178269740400</v>
      </c>
      <c r="M312" s="58">
        <v>67254485400</v>
      </c>
      <c r="N312" s="58">
        <v>926596442000</v>
      </c>
      <c r="O312" s="58">
        <v>184418813000</v>
      </c>
      <c r="P312" s="58">
        <f t="shared" si="103"/>
        <v>575987223904</v>
      </c>
      <c r="Q312" s="58">
        <v>1329739752</v>
      </c>
      <c r="R312" s="58">
        <v>0</v>
      </c>
      <c r="S312" s="58">
        <v>69198212652</v>
      </c>
      <c r="T312" s="58">
        <v>244003698000</v>
      </c>
      <c r="U312" s="58">
        <v>261455573500</v>
      </c>
      <c r="V312" s="58">
        <f t="shared" si="104"/>
        <v>1971858840171</v>
      </c>
      <c r="W312" s="58">
        <f t="shared" si="105"/>
        <v>1180358247860</v>
      </c>
      <c r="X312" s="58">
        <v>885923488620</v>
      </c>
      <c r="Y312" s="58">
        <v>0</v>
      </c>
      <c r="Z312" s="58">
        <v>0</v>
      </c>
      <c r="AA312" s="58">
        <v>30602760000</v>
      </c>
      <c r="AB312" s="58">
        <v>5660000000</v>
      </c>
      <c r="AC312" s="58">
        <v>0</v>
      </c>
      <c r="AD312" s="58">
        <v>253665430340</v>
      </c>
      <c r="AE312" s="58">
        <v>4506568900</v>
      </c>
      <c r="AF312" s="58">
        <f t="shared" si="106"/>
        <v>791500592311</v>
      </c>
      <c r="AG312" s="58">
        <v>33356365280</v>
      </c>
      <c r="AH312" s="58">
        <v>373891579182</v>
      </c>
      <c r="AI312" s="58">
        <v>384252647849</v>
      </c>
      <c r="AJ312" s="58">
        <f t="shared" si="107"/>
        <v>81286485658</v>
      </c>
      <c r="AK312" s="58">
        <v>81286485658</v>
      </c>
      <c r="AL312" s="58">
        <v>0</v>
      </c>
      <c r="AM312" s="58">
        <v>0</v>
      </c>
      <c r="AN312" s="58">
        <v>0</v>
      </c>
      <c r="AO312" s="58">
        <v>0</v>
      </c>
      <c r="AP312" s="58">
        <v>0</v>
      </c>
      <c r="AQ312" s="58">
        <f t="shared" si="108"/>
        <v>2000000000</v>
      </c>
      <c r="AR312" s="58">
        <v>0</v>
      </c>
      <c r="AS312" s="58">
        <v>2000000000</v>
      </c>
      <c r="AT312" s="58">
        <v>0</v>
      </c>
      <c r="AU312" s="58">
        <v>0</v>
      </c>
      <c r="AV312" s="59">
        <f t="shared" si="109"/>
        <v>-79286485658</v>
      </c>
      <c r="AW312" s="59">
        <f t="shared" si="119"/>
        <v>79286485658</v>
      </c>
      <c r="AX312" s="60">
        <f t="shared" si="116"/>
        <v>0</v>
      </c>
      <c r="AY312" s="61"/>
      <c r="AZ312" s="62">
        <v>1</v>
      </c>
      <c r="BA312" s="52">
        <v>1</v>
      </c>
      <c r="BB312" s="6"/>
      <c r="BC312" s="6"/>
      <c r="BD312" s="6"/>
      <c r="BE312" s="52">
        <v>1</v>
      </c>
      <c r="BG312" s="5" t="s">
        <v>96</v>
      </c>
      <c r="BH312" s="5" t="s">
        <v>102</v>
      </c>
      <c r="BJ312" s="6">
        <v>1</v>
      </c>
    </row>
    <row r="313" spans="1:62" ht="15" customHeight="1" x14ac:dyDescent="0.25">
      <c r="A313" s="53">
        <f t="shared" si="129"/>
        <v>235</v>
      </c>
      <c r="B313" s="53">
        <f t="shared" si="129"/>
        <v>6</v>
      </c>
      <c r="C313" s="54" t="s">
        <v>453</v>
      </c>
      <c r="D313" s="55" t="s">
        <v>239</v>
      </c>
      <c r="E313" s="56">
        <v>42368</v>
      </c>
      <c r="F313" s="57">
        <f t="shared" si="100"/>
        <v>2848199425265</v>
      </c>
      <c r="G313" s="58">
        <f t="shared" si="101"/>
        <v>924976298356</v>
      </c>
      <c r="H313" s="58">
        <v>478568768500</v>
      </c>
      <c r="I313" s="58">
        <v>228734125000</v>
      </c>
      <c r="J313" s="58">
        <v>16876500000</v>
      </c>
      <c r="K313" s="58">
        <v>200796904856</v>
      </c>
      <c r="L313" s="58">
        <f t="shared" si="102"/>
        <v>1270043164520</v>
      </c>
      <c r="M313" s="58">
        <v>173469042000</v>
      </c>
      <c r="N313" s="58">
        <v>923469024000</v>
      </c>
      <c r="O313" s="58">
        <v>173105098520</v>
      </c>
      <c r="P313" s="58">
        <f t="shared" si="103"/>
        <v>653179962389</v>
      </c>
      <c r="Q313" s="58">
        <v>1253215000</v>
      </c>
      <c r="R313" s="58">
        <v>0</v>
      </c>
      <c r="S313" s="58">
        <v>178807173389</v>
      </c>
      <c r="T313" s="58">
        <v>246363283000</v>
      </c>
      <c r="U313" s="58">
        <v>226756291000</v>
      </c>
      <c r="V313" s="58">
        <f t="shared" si="104"/>
        <v>2933645407265</v>
      </c>
      <c r="W313" s="58">
        <f t="shared" si="105"/>
        <v>1567294437464</v>
      </c>
      <c r="X313" s="58">
        <v>914644349816</v>
      </c>
      <c r="Y313" s="58">
        <v>0</v>
      </c>
      <c r="Z313" s="58">
        <v>0</v>
      </c>
      <c r="AA313" s="58">
        <v>163962695250</v>
      </c>
      <c r="AB313" s="58">
        <v>24982600000</v>
      </c>
      <c r="AC313" s="58">
        <v>70730290000</v>
      </c>
      <c r="AD313" s="58">
        <v>391474502398</v>
      </c>
      <c r="AE313" s="58">
        <v>1500000000</v>
      </c>
      <c r="AF313" s="58">
        <f t="shared" si="106"/>
        <v>1366350969801</v>
      </c>
      <c r="AG313" s="58">
        <v>114056271285</v>
      </c>
      <c r="AH313" s="58">
        <v>645704990731</v>
      </c>
      <c r="AI313" s="58">
        <v>606589707785</v>
      </c>
      <c r="AJ313" s="58">
        <f t="shared" si="107"/>
        <v>86430292650</v>
      </c>
      <c r="AK313" s="58">
        <v>86430292650</v>
      </c>
      <c r="AL313" s="58">
        <v>0</v>
      </c>
      <c r="AM313" s="58">
        <v>0</v>
      </c>
      <c r="AN313" s="58">
        <v>0</v>
      </c>
      <c r="AO313" s="58">
        <v>0</v>
      </c>
      <c r="AP313" s="58">
        <v>0</v>
      </c>
      <c r="AQ313" s="58">
        <f t="shared" si="108"/>
        <v>0</v>
      </c>
      <c r="AR313" s="58">
        <v>0</v>
      </c>
      <c r="AS313" s="58">
        <v>0</v>
      </c>
      <c r="AT313" s="58">
        <v>0</v>
      </c>
      <c r="AU313" s="58">
        <v>0</v>
      </c>
      <c r="AV313" s="59">
        <f t="shared" si="109"/>
        <v>-85445982000</v>
      </c>
      <c r="AW313" s="59">
        <f t="shared" si="119"/>
        <v>86430292650</v>
      </c>
      <c r="AX313" s="60">
        <f t="shared" si="116"/>
        <v>984310650</v>
      </c>
      <c r="AY313" s="61">
        <v>1</v>
      </c>
      <c r="AZ313" s="62"/>
      <c r="BA313" s="52">
        <v>1</v>
      </c>
      <c r="BB313" s="6"/>
      <c r="BC313" s="6"/>
      <c r="BD313" s="6"/>
      <c r="BG313" s="5" t="s">
        <v>96</v>
      </c>
      <c r="BH313" s="5" t="s">
        <v>130</v>
      </c>
      <c r="BJ313" s="6">
        <v>1</v>
      </c>
    </row>
    <row r="314" spans="1:62" ht="15" customHeight="1" x14ac:dyDescent="0.25">
      <c r="A314" s="53">
        <f t="shared" si="129"/>
        <v>236</v>
      </c>
      <c r="B314" s="53">
        <f t="shared" si="129"/>
        <v>7</v>
      </c>
      <c r="C314" s="54" t="s">
        <v>454</v>
      </c>
      <c r="D314" s="55" t="s">
        <v>117</v>
      </c>
      <c r="E314" s="56">
        <v>42361</v>
      </c>
      <c r="F314" s="57">
        <f t="shared" si="100"/>
        <v>3443919595567</v>
      </c>
      <c r="G314" s="58">
        <f t="shared" si="101"/>
        <v>485081853159</v>
      </c>
      <c r="H314" s="58">
        <v>132356825000</v>
      </c>
      <c r="I314" s="58">
        <v>35943123366</v>
      </c>
      <c r="J314" s="58">
        <v>5142913793</v>
      </c>
      <c r="K314" s="58">
        <v>311638991000</v>
      </c>
      <c r="L314" s="58">
        <f t="shared" si="102"/>
        <v>2110907934496</v>
      </c>
      <c r="M314" s="58">
        <v>156497019496</v>
      </c>
      <c r="N314" s="58">
        <v>1709892845000</v>
      </c>
      <c r="O314" s="58">
        <v>244518070000</v>
      </c>
      <c r="P314" s="58">
        <f t="shared" si="103"/>
        <v>847929807912</v>
      </c>
      <c r="Q314" s="58">
        <v>3105984800</v>
      </c>
      <c r="R314" s="58">
        <v>0</v>
      </c>
      <c r="S314" s="58">
        <v>182100119112</v>
      </c>
      <c r="T314" s="58">
        <v>502376782000</v>
      </c>
      <c r="U314" s="58">
        <v>160346922000</v>
      </c>
      <c r="V314" s="58">
        <f t="shared" si="104"/>
        <v>3547032718700</v>
      </c>
      <c r="W314" s="58">
        <f t="shared" si="105"/>
        <v>2174735155216</v>
      </c>
      <c r="X314" s="58">
        <v>1653511961723</v>
      </c>
      <c r="Y314" s="58">
        <v>0</v>
      </c>
      <c r="Z314" s="58">
        <v>0</v>
      </c>
      <c r="AA314" s="58">
        <v>104208740000</v>
      </c>
      <c r="AB314" s="58">
        <v>50090496000</v>
      </c>
      <c r="AC314" s="58">
        <v>13938049043</v>
      </c>
      <c r="AD314" s="58">
        <v>347985908450</v>
      </c>
      <c r="AE314" s="58">
        <v>5000000000</v>
      </c>
      <c r="AF314" s="58">
        <f t="shared" si="106"/>
        <v>1372297563484</v>
      </c>
      <c r="AG314" s="58">
        <v>121231517100</v>
      </c>
      <c r="AH314" s="58">
        <v>640972925942</v>
      </c>
      <c r="AI314" s="58">
        <v>610093120442</v>
      </c>
      <c r="AJ314" s="58">
        <f t="shared" si="107"/>
        <v>103113123133</v>
      </c>
      <c r="AK314" s="58">
        <v>103113123133</v>
      </c>
      <c r="AL314" s="58">
        <v>0</v>
      </c>
      <c r="AM314" s="58">
        <v>0</v>
      </c>
      <c r="AN314" s="58">
        <v>0</v>
      </c>
      <c r="AO314" s="58">
        <v>0</v>
      </c>
      <c r="AP314" s="58">
        <v>0</v>
      </c>
      <c r="AQ314" s="58">
        <f t="shared" si="108"/>
        <v>0</v>
      </c>
      <c r="AR314" s="58">
        <v>0</v>
      </c>
      <c r="AS314" s="58">
        <v>0</v>
      </c>
      <c r="AT314" s="58">
        <v>0</v>
      </c>
      <c r="AU314" s="58">
        <v>0</v>
      </c>
      <c r="AV314" s="59">
        <f t="shared" si="109"/>
        <v>-103113123133</v>
      </c>
      <c r="AW314" s="59">
        <f t="shared" si="119"/>
        <v>103113123133</v>
      </c>
      <c r="AX314" s="60">
        <f t="shared" si="116"/>
        <v>0</v>
      </c>
      <c r="AY314" s="61">
        <v>1</v>
      </c>
      <c r="AZ314" s="62"/>
      <c r="BA314" s="52">
        <v>1</v>
      </c>
      <c r="BB314" s="6"/>
      <c r="BC314" s="6"/>
      <c r="BD314" s="6"/>
      <c r="BE314" s="6">
        <v>1</v>
      </c>
      <c r="BG314" s="5" t="s">
        <v>96</v>
      </c>
      <c r="BH314" s="5" t="s">
        <v>130</v>
      </c>
      <c r="BJ314" s="6">
        <v>1</v>
      </c>
    </row>
    <row r="315" spans="1:62" ht="15" customHeight="1" x14ac:dyDescent="0.25">
      <c r="A315" s="53">
        <f t="shared" si="129"/>
        <v>237</v>
      </c>
      <c r="B315" s="53">
        <f t="shared" si="129"/>
        <v>8</v>
      </c>
      <c r="C315" s="54" t="s">
        <v>455</v>
      </c>
      <c r="D315" s="55" t="s">
        <v>264</v>
      </c>
      <c r="E315" s="56">
        <v>42361</v>
      </c>
      <c r="F315" s="57">
        <f t="shared" si="100"/>
        <v>2217780745350</v>
      </c>
      <c r="G315" s="58">
        <f t="shared" si="101"/>
        <v>309510453310</v>
      </c>
      <c r="H315" s="58">
        <v>67250060000</v>
      </c>
      <c r="I315" s="58">
        <v>36883310055</v>
      </c>
      <c r="J315" s="58">
        <v>3083855255</v>
      </c>
      <c r="K315" s="58">
        <v>202293228000</v>
      </c>
      <c r="L315" s="58">
        <f t="shared" si="102"/>
        <v>1320059790040</v>
      </c>
      <c r="M315" s="58">
        <v>69486953000</v>
      </c>
      <c r="N315" s="58">
        <v>1111301450000</v>
      </c>
      <c r="O315" s="58">
        <v>139271387040</v>
      </c>
      <c r="P315" s="58">
        <f t="shared" si="103"/>
        <v>588210502000</v>
      </c>
      <c r="Q315" s="58">
        <v>780340000</v>
      </c>
      <c r="R315" s="58">
        <v>0</v>
      </c>
      <c r="S315" s="58">
        <v>86317661000</v>
      </c>
      <c r="T315" s="58">
        <v>309366686000</v>
      </c>
      <c r="U315" s="58">
        <v>191745815000</v>
      </c>
      <c r="V315" s="58">
        <f t="shared" si="104"/>
        <v>2479300933570</v>
      </c>
      <c r="W315" s="58">
        <f t="shared" si="105"/>
        <v>1516619689754</v>
      </c>
      <c r="X315" s="58">
        <v>1106361154958</v>
      </c>
      <c r="Y315" s="58">
        <v>0</v>
      </c>
      <c r="Z315" s="58">
        <v>0</v>
      </c>
      <c r="AA315" s="58">
        <v>30069486490</v>
      </c>
      <c r="AB315" s="58">
        <v>3005000000</v>
      </c>
      <c r="AC315" s="58">
        <v>0</v>
      </c>
      <c r="AD315" s="58">
        <v>376184048306</v>
      </c>
      <c r="AE315" s="58">
        <v>1000000000</v>
      </c>
      <c r="AF315" s="58">
        <f t="shared" si="106"/>
        <v>962681243816</v>
      </c>
      <c r="AG315" s="58">
        <v>56140599205</v>
      </c>
      <c r="AH315" s="58">
        <v>477230595924</v>
      </c>
      <c r="AI315" s="58">
        <v>429310048687</v>
      </c>
      <c r="AJ315" s="58">
        <f t="shared" si="107"/>
        <v>261520188220</v>
      </c>
      <c r="AK315" s="58">
        <v>261520188220</v>
      </c>
      <c r="AL315" s="58">
        <v>0</v>
      </c>
      <c r="AM315" s="58">
        <v>0</v>
      </c>
      <c r="AN315" s="58">
        <v>0</v>
      </c>
      <c r="AO315" s="58">
        <v>0</v>
      </c>
      <c r="AP315" s="58">
        <v>0</v>
      </c>
      <c r="AQ315" s="58">
        <f t="shared" si="108"/>
        <v>0</v>
      </c>
      <c r="AR315" s="58">
        <v>0</v>
      </c>
      <c r="AS315" s="58">
        <v>0</v>
      </c>
      <c r="AT315" s="58">
        <v>0</v>
      </c>
      <c r="AU315" s="58">
        <v>0</v>
      </c>
      <c r="AV315" s="59">
        <f t="shared" si="109"/>
        <v>-261520188220</v>
      </c>
      <c r="AW315" s="59">
        <f t="shared" si="119"/>
        <v>261520188220</v>
      </c>
      <c r="AX315" s="60">
        <f t="shared" si="116"/>
        <v>0</v>
      </c>
      <c r="AY315" s="61">
        <v>1</v>
      </c>
      <c r="AZ315" s="62"/>
      <c r="BA315" s="52">
        <v>1</v>
      </c>
      <c r="BB315" s="6"/>
      <c r="BC315" s="6"/>
      <c r="BD315" s="6"/>
      <c r="BE315" s="52">
        <v>1</v>
      </c>
      <c r="BG315" s="5" t="s">
        <v>96</v>
      </c>
      <c r="BH315" s="5" t="s">
        <v>124</v>
      </c>
      <c r="BJ315" s="6">
        <v>1</v>
      </c>
    </row>
    <row r="316" spans="1:62" ht="15" customHeight="1" x14ac:dyDescent="0.25">
      <c r="A316" s="53">
        <f t="shared" si="129"/>
        <v>238</v>
      </c>
      <c r="B316" s="53">
        <f t="shared" si="129"/>
        <v>9</v>
      </c>
      <c r="C316" s="54" t="s">
        <v>456</v>
      </c>
      <c r="D316" s="55" t="s">
        <v>264</v>
      </c>
      <c r="E316" s="56">
        <v>42354</v>
      </c>
      <c r="F316" s="57">
        <f t="shared" si="100"/>
        <v>2490386442767.3999</v>
      </c>
      <c r="G316" s="58">
        <f t="shared" si="101"/>
        <v>291774545930.40002</v>
      </c>
      <c r="H316" s="58">
        <v>121405565575</v>
      </c>
      <c r="I316" s="58">
        <v>22633683798</v>
      </c>
      <c r="J316" s="58">
        <v>7434148417.3999996</v>
      </c>
      <c r="K316" s="58">
        <v>140301148140</v>
      </c>
      <c r="L316" s="58">
        <f t="shared" si="102"/>
        <v>1496014173861</v>
      </c>
      <c r="M316" s="58">
        <v>103678329961</v>
      </c>
      <c r="N316" s="58">
        <v>1242230783000</v>
      </c>
      <c r="O316" s="58">
        <v>150105060900</v>
      </c>
      <c r="P316" s="58">
        <f t="shared" si="103"/>
        <v>702597722976</v>
      </c>
      <c r="Q316" s="58">
        <v>0</v>
      </c>
      <c r="R316" s="58">
        <v>0</v>
      </c>
      <c r="S316" s="58">
        <v>127575778976</v>
      </c>
      <c r="T316" s="58">
        <v>356321847000</v>
      </c>
      <c r="U316" s="58">
        <v>218700097000</v>
      </c>
      <c r="V316" s="58">
        <f t="shared" si="104"/>
        <v>2889596614737</v>
      </c>
      <c r="W316" s="58">
        <f t="shared" si="105"/>
        <v>1748612318931</v>
      </c>
      <c r="X316" s="58">
        <v>1286328722136</v>
      </c>
      <c r="Y316" s="58">
        <v>50000000</v>
      </c>
      <c r="Z316" s="58">
        <v>0</v>
      </c>
      <c r="AA316" s="58">
        <v>11239000000</v>
      </c>
      <c r="AB316" s="58">
        <v>18284580000</v>
      </c>
      <c r="AC316" s="58">
        <v>17185659895</v>
      </c>
      <c r="AD316" s="58">
        <v>409024356900</v>
      </c>
      <c r="AE316" s="58">
        <v>6500000000</v>
      </c>
      <c r="AF316" s="58">
        <f t="shared" si="106"/>
        <v>1140984295806</v>
      </c>
      <c r="AG316" s="58">
        <v>51126647181</v>
      </c>
      <c r="AH316" s="58">
        <v>401785812506</v>
      </c>
      <c r="AI316" s="58">
        <v>688071836119</v>
      </c>
      <c r="AJ316" s="58">
        <f t="shared" si="107"/>
        <v>446910171969.59998</v>
      </c>
      <c r="AK316" s="58">
        <v>296710171969.59998</v>
      </c>
      <c r="AL316" s="58">
        <v>150000000000</v>
      </c>
      <c r="AM316" s="58">
        <v>0</v>
      </c>
      <c r="AN316" s="58">
        <v>0</v>
      </c>
      <c r="AO316" s="58">
        <v>0</v>
      </c>
      <c r="AP316" s="58">
        <v>200000000</v>
      </c>
      <c r="AQ316" s="58">
        <f t="shared" si="108"/>
        <v>47700000000</v>
      </c>
      <c r="AR316" s="58">
        <v>41500000000</v>
      </c>
      <c r="AS316" s="58">
        <v>6000000000</v>
      </c>
      <c r="AT316" s="58">
        <v>200000000</v>
      </c>
      <c r="AU316" s="58">
        <v>0</v>
      </c>
      <c r="AV316" s="59">
        <f t="shared" si="109"/>
        <v>-399210171969.6001</v>
      </c>
      <c r="AW316" s="59">
        <f t="shared" si="119"/>
        <v>399210171969.59998</v>
      </c>
      <c r="AX316" s="60">
        <f t="shared" si="116"/>
        <v>0</v>
      </c>
      <c r="AY316" s="61">
        <v>1</v>
      </c>
      <c r="AZ316" s="62"/>
      <c r="BA316" s="52">
        <v>1</v>
      </c>
      <c r="BB316" s="6"/>
      <c r="BC316" s="6"/>
      <c r="BD316" s="6"/>
      <c r="BG316" s="5" t="s">
        <v>96</v>
      </c>
      <c r="BH316" s="5" t="s">
        <v>106</v>
      </c>
      <c r="BJ316" s="6">
        <v>1</v>
      </c>
    </row>
    <row r="317" spans="1:62" ht="15" customHeight="1" x14ac:dyDescent="0.25">
      <c r="A317" s="53">
        <f t="shared" si="129"/>
        <v>239</v>
      </c>
      <c r="B317" s="53">
        <f t="shared" si="129"/>
        <v>10</v>
      </c>
      <c r="C317" s="54" t="s">
        <v>457</v>
      </c>
      <c r="D317" s="55" t="s">
        <v>117</v>
      </c>
      <c r="E317" s="56">
        <v>42359</v>
      </c>
      <c r="F317" s="57">
        <f t="shared" si="100"/>
        <v>2560353587525.6699</v>
      </c>
      <c r="G317" s="58">
        <f t="shared" si="101"/>
        <v>317130114464.66998</v>
      </c>
      <c r="H317" s="58">
        <v>85030948300</v>
      </c>
      <c r="I317" s="58">
        <v>27262833025</v>
      </c>
      <c r="J317" s="58">
        <v>21351833923.669998</v>
      </c>
      <c r="K317" s="58">
        <v>183484499216</v>
      </c>
      <c r="L317" s="58">
        <f t="shared" si="102"/>
        <v>1467704812234</v>
      </c>
      <c r="M317" s="58">
        <v>111259668234</v>
      </c>
      <c r="N317" s="58">
        <v>1166655654000</v>
      </c>
      <c r="O317" s="58">
        <v>189789490000</v>
      </c>
      <c r="P317" s="58">
        <f t="shared" si="103"/>
        <v>775518660827</v>
      </c>
      <c r="Q317" s="58">
        <v>1118000000</v>
      </c>
      <c r="R317" s="58">
        <v>0</v>
      </c>
      <c r="S317" s="58">
        <v>141883784827</v>
      </c>
      <c r="T317" s="58">
        <v>344630862000</v>
      </c>
      <c r="U317" s="58">
        <v>287886014000</v>
      </c>
      <c r="V317" s="58">
        <f t="shared" si="104"/>
        <v>2574567427525.6699</v>
      </c>
      <c r="W317" s="58">
        <f t="shared" si="105"/>
        <v>1681512202134.6699</v>
      </c>
      <c r="X317" s="58">
        <v>1146465767391</v>
      </c>
      <c r="Y317" s="58">
        <v>0</v>
      </c>
      <c r="Z317" s="58">
        <v>0</v>
      </c>
      <c r="AA317" s="58">
        <v>62380460000</v>
      </c>
      <c r="AB317" s="58">
        <v>13647500000</v>
      </c>
      <c r="AC317" s="58">
        <v>3399070000</v>
      </c>
      <c r="AD317" s="58">
        <v>454944964428.90002</v>
      </c>
      <c r="AE317" s="58">
        <v>674440314.76999998</v>
      </c>
      <c r="AF317" s="58">
        <f t="shared" si="106"/>
        <v>893055225391</v>
      </c>
      <c r="AG317" s="58">
        <v>42414356900</v>
      </c>
      <c r="AH317" s="58">
        <v>471512327037</v>
      </c>
      <c r="AI317" s="58">
        <v>379128541454</v>
      </c>
      <c r="AJ317" s="58">
        <f t="shared" si="107"/>
        <v>47170000000</v>
      </c>
      <c r="AK317" s="58">
        <v>22500000000</v>
      </c>
      <c r="AL317" s="58">
        <v>0</v>
      </c>
      <c r="AM317" s="58">
        <v>0</v>
      </c>
      <c r="AN317" s="58">
        <v>0</v>
      </c>
      <c r="AO317" s="58">
        <v>0</v>
      </c>
      <c r="AP317" s="58">
        <v>24670000000</v>
      </c>
      <c r="AQ317" s="58">
        <f t="shared" si="108"/>
        <v>32956160000</v>
      </c>
      <c r="AR317" s="58">
        <v>0</v>
      </c>
      <c r="AS317" s="58">
        <v>32900000000</v>
      </c>
      <c r="AT317" s="58">
        <v>56160000</v>
      </c>
      <c r="AU317" s="58">
        <v>0</v>
      </c>
      <c r="AV317" s="59">
        <f t="shared" si="109"/>
        <v>-14213840000</v>
      </c>
      <c r="AW317" s="59">
        <f t="shared" si="119"/>
        <v>14213840000</v>
      </c>
      <c r="AX317" s="60">
        <f t="shared" si="116"/>
        <v>0</v>
      </c>
      <c r="AY317" s="61">
        <v>1</v>
      </c>
      <c r="AZ317" s="62"/>
      <c r="BA317" s="52">
        <v>1</v>
      </c>
      <c r="BB317" s="6"/>
      <c r="BC317" s="6"/>
      <c r="BD317" s="6"/>
      <c r="BE317" s="52">
        <v>1</v>
      </c>
      <c r="BF317" s="64" t="s">
        <v>114</v>
      </c>
      <c r="BG317" s="5" t="s">
        <v>96</v>
      </c>
      <c r="BH317" s="5" t="s">
        <v>124</v>
      </c>
      <c r="BJ317" s="6">
        <v>1</v>
      </c>
    </row>
    <row r="318" spans="1:62" ht="15" customHeight="1" x14ac:dyDescent="0.25">
      <c r="A318" s="53">
        <f t="shared" si="129"/>
        <v>240</v>
      </c>
      <c r="B318" s="53">
        <f t="shared" si="129"/>
        <v>11</v>
      </c>
      <c r="C318" s="54" t="s">
        <v>458</v>
      </c>
      <c r="D318" s="55" t="s">
        <v>99</v>
      </c>
      <c r="E318" s="56">
        <v>42367</v>
      </c>
      <c r="F318" s="57">
        <f t="shared" si="100"/>
        <v>1877610579561</v>
      </c>
      <c r="G318" s="58">
        <f t="shared" si="101"/>
        <v>177205178000</v>
      </c>
      <c r="H318" s="58">
        <v>32354050000</v>
      </c>
      <c r="I318" s="58">
        <v>24535781000</v>
      </c>
      <c r="J318" s="58">
        <v>4359346000</v>
      </c>
      <c r="K318" s="58">
        <v>115956001000</v>
      </c>
      <c r="L318" s="58">
        <f t="shared" si="102"/>
        <v>1217982952880</v>
      </c>
      <c r="M318" s="58">
        <v>80011649000</v>
      </c>
      <c r="N318" s="58">
        <v>990248409000</v>
      </c>
      <c r="O318" s="58">
        <v>147722894880</v>
      </c>
      <c r="P318" s="58">
        <f t="shared" si="103"/>
        <v>482422448681</v>
      </c>
      <c r="Q318" s="58">
        <v>0</v>
      </c>
      <c r="R318" s="58">
        <v>0</v>
      </c>
      <c r="S318" s="58">
        <v>81360788681</v>
      </c>
      <c r="T318" s="58">
        <v>264410598000</v>
      </c>
      <c r="U318" s="58">
        <v>136651062000</v>
      </c>
      <c r="V318" s="58">
        <f t="shared" si="104"/>
        <v>2114909311561</v>
      </c>
      <c r="W318" s="58">
        <f t="shared" si="105"/>
        <v>1248130988334</v>
      </c>
      <c r="X318" s="58">
        <v>861263938923</v>
      </c>
      <c r="Y318" s="58">
        <v>0</v>
      </c>
      <c r="Z318" s="58">
        <v>0</v>
      </c>
      <c r="AA318" s="58">
        <v>66897688420</v>
      </c>
      <c r="AB318" s="58">
        <v>32623545750</v>
      </c>
      <c r="AC318" s="58">
        <v>2362831991</v>
      </c>
      <c r="AD318" s="58">
        <v>283982983250</v>
      </c>
      <c r="AE318" s="58">
        <v>1000000000</v>
      </c>
      <c r="AF318" s="58">
        <f t="shared" si="106"/>
        <v>866778323227</v>
      </c>
      <c r="AG318" s="58">
        <v>96454879474</v>
      </c>
      <c r="AH318" s="58">
        <v>364700991558</v>
      </c>
      <c r="AI318" s="58">
        <v>405622452195</v>
      </c>
      <c r="AJ318" s="58">
        <f t="shared" si="107"/>
        <v>242612000000</v>
      </c>
      <c r="AK318" s="58">
        <v>241487000000</v>
      </c>
      <c r="AL318" s="58">
        <v>0</v>
      </c>
      <c r="AM318" s="58">
        <v>0</v>
      </c>
      <c r="AN318" s="58">
        <v>0</v>
      </c>
      <c r="AO318" s="58">
        <v>1125000000</v>
      </c>
      <c r="AP318" s="58">
        <v>0</v>
      </c>
      <c r="AQ318" s="58">
        <f t="shared" si="108"/>
        <v>5313268000</v>
      </c>
      <c r="AR318" s="58">
        <v>3367000000</v>
      </c>
      <c r="AS318" s="58">
        <v>0</v>
      </c>
      <c r="AT318" s="58">
        <v>711268000</v>
      </c>
      <c r="AU318" s="58">
        <v>1235000000</v>
      </c>
      <c r="AV318" s="59">
        <f t="shared" si="109"/>
        <v>-237298732000</v>
      </c>
      <c r="AW318" s="59">
        <f t="shared" si="119"/>
        <v>237298732000</v>
      </c>
      <c r="AX318" s="60">
        <f t="shared" si="116"/>
        <v>0</v>
      </c>
      <c r="AY318" s="61">
        <v>1</v>
      </c>
      <c r="AZ318" s="62"/>
      <c r="BA318" s="52">
        <v>1</v>
      </c>
      <c r="BB318" s="6"/>
      <c r="BC318" s="6"/>
      <c r="BD318" s="6"/>
      <c r="BE318" s="52">
        <v>1</v>
      </c>
      <c r="BG318" s="5" t="s">
        <v>96</v>
      </c>
      <c r="BH318" s="5" t="s">
        <v>97</v>
      </c>
      <c r="BJ318" s="64">
        <v>1</v>
      </c>
    </row>
    <row r="319" spans="1:62" s="74" customFormat="1" ht="15" customHeight="1" x14ac:dyDescent="0.25">
      <c r="A319" s="53">
        <f t="shared" si="129"/>
        <v>241</v>
      </c>
      <c r="B319" s="53">
        <f t="shared" si="129"/>
        <v>12</v>
      </c>
      <c r="C319" s="68" t="s">
        <v>459</v>
      </c>
      <c r="D319" s="55" t="s">
        <v>119</v>
      </c>
      <c r="E319" s="56">
        <v>42366</v>
      </c>
      <c r="F319" s="69">
        <f t="shared" si="100"/>
        <v>1797695471375</v>
      </c>
      <c r="G319" s="70">
        <f t="shared" si="101"/>
        <v>151441496115</v>
      </c>
      <c r="H319" s="70">
        <v>34213834375</v>
      </c>
      <c r="I319" s="70">
        <v>25118181050</v>
      </c>
      <c r="J319" s="70">
        <v>6188287315</v>
      </c>
      <c r="K319" s="70">
        <v>85921193375</v>
      </c>
      <c r="L319" s="70">
        <f t="shared" si="102"/>
        <v>1151701177660</v>
      </c>
      <c r="M319" s="70">
        <v>67165340000</v>
      </c>
      <c r="N319" s="70">
        <v>893565762000</v>
      </c>
      <c r="O319" s="70">
        <v>190970075660</v>
      </c>
      <c r="P319" s="70">
        <f t="shared" si="103"/>
        <v>494552797600</v>
      </c>
      <c r="Q319" s="70">
        <v>0</v>
      </c>
      <c r="R319" s="70">
        <v>0</v>
      </c>
      <c r="S319" s="70">
        <v>92534815600</v>
      </c>
      <c r="T319" s="70">
        <v>272713318000</v>
      </c>
      <c r="U319" s="70">
        <v>129304664000</v>
      </c>
      <c r="V319" s="70">
        <f t="shared" si="104"/>
        <v>1839033723177</v>
      </c>
      <c r="W319" s="70">
        <f t="shared" si="105"/>
        <v>1128252556945</v>
      </c>
      <c r="X319" s="70">
        <v>879341176165</v>
      </c>
      <c r="Y319" s="70">
        <v>0</v>
      </c>
      <c r="Z319" s="70">
        <v>485000000</v>
      </c>
      <c r="AA319" s="70">
        <v>11651915000</v>
      </c>
      <c r="AB319" s="70">
        <v>9261400000</v>
      </c>
      <c r="AC319" s="70">
        <v>3489116940</v>
      </c>
      <c r="AD319" s="70">
        <v>222023948840</v>
      </c>
      <c r="AE319" s="70">
        <v>2000000000</v>
      </c>
      <c r="AF319" s="70">
        <f t="shared" si="106"/>
        <v>710781166232</v>
      </c>
      <c r="AG319" s="70">
        <v>26122551084</v>
      </c>
      <c r="AH319" s="70">
        <v>298850142659</v>
      </c>
      <c r="AI319" s="70">
        <v>385808472489</v>
      </c>
      <c r="AJ319" s="70">
        <f t="shared" si="107"/>
        <v>52338251802</v>
      </c>
      <c r="AK319" s="70">
        <v>51338251802</v>
      </c>
      <c r="AL319" s="70">
        <v>0</v>
      </c>
      <c r="AM319" s="70">
        <v>0</v>
      </c>
      <c r="AN319" s="70">
        <v>0</v>
      </c>
      <c r="AO319" s="70">
        <v>1000000000</v>
      </c>
      <c r="AP319" s="70">
        <v>0</v>
      </c>
      <c r="AQ319" s="70">
        <f t="shared" si="108"/>
        <v>11000000000</v>
      </c>
      <c r="AR319" s="70">
        <v>10000000000</v>
      </c>
      <c r="AS319" s="70">
        <v>1000000000</v>
      </c>
      <c r="AT319" s="70">
        <v>0</v>
      </c>
      <c r="AU319" s="70">
        <v>0</v>
      </c>
      <c r="AV319" s="71">
        <f t="shared" si="109"/>
        <v>-41338251802</v>
      </c>
      <c r="AW319" s="71">
        <f t="shared" si="119"/>
        <v>41338251802</v>
      </c>
      <c r="AX319" s="60">
        <f t="shared" si="116"/>
        <v>0</v>
      </c>
      <c r="AY319" s="72">
        <v>1</v>
      </c>
      <c r="AZ319" s="73"/>
      <c r="BA319" s="52">
        <v>1</v>
      </c>
      <c r="BB319" s="64"/>
      <c r="BC319" s="64"/>
      <c r="BD319" s="64"/>
      <c r="BE319" s="64"/>
      <c r="BF319" s="64"/>
      <c r="BG319" s="74" t="s">
        <v>96</v>
      </c>
      <c r="BH319" s="74" t="s">
        <v>97</v>
      </c>
      <c r="BJ319" s="64">
        <v>1</v>
      </c>
    </row>
    <row r="320" spans="1:62" ht="15" customHeight="1" x14ac:dyDescent="0.25">
      <c r="A320" s="53">
        <f t="shared" si="129"/>
        <v>242</v>
      </c>
      <c r="B320" s="53">
        <f t="shared" si="129"/>
        <v>13</v>
      </c>
      <c r="C320" s="54" t="s">
        <v>460</v>
      </c>
      <c r="D320" s="55" t="s">
        <v>264</v>
      </c>
      <c r="E320" s="56">
        <v>42360</v>
      </c>
      <c r="F320" s="57">
        <f t="shared" ref="F320:F395" si="130">G320+L320+P320</f>
        <v>1778605341363</v>
      </c>
      <c r="G320" s="58">
        <f t="shared" ref="G320:G395" si="131">H320+I320+J320+K320</f>
        <v>145837249000</v>
      </c>
      <c r="H320" s="58">
        <v>33085000000</v>
      </c>
      <c r="I320" s="58">
        <v>16162175500</v>
      </c>
      <c r="J320" s="58">
        <v>2033151125</v>
      </c>
      <c r="K320" s="58">
        <v>94556922375</v>
      </c>
      <c r="L320" s="58">
        <f t="shared" ref="L320:L395" si="132">M320+N320+O320</f>
        <v>1089106637331</v>
      </c>
      <c r="M320" s="58">
        <v>59008831331</v>
      </c>
      <c r="N320" s="58">
        <v>916052436000</v>
      </c>
      <c r="O320" s="58">
        <v>114045370000</v>
      </c>
      <c r="P320" s="58">
        <f t="shared" ref="P320:P395" si="133">Q320+R320+S320+T320+U320</f>
        <v>543661455032</v>
      </c>
      <c r="Q320" s="58">
        <v>2000000000</v>
      </c>
      <c r="R320" s="58">
        <v>0</v>
      </c>
      <c r="S320" s="58">
        <v>67418964162</v>
      </c>
      <c r="T320" s="58">
        <v>345526632870</v>
      </c>
      <c r="U320" s="58">
        <v>128715858000</v>
      </c>
      <c r="V320" s="58">
        <f t="shared" ref="V320:V395" si="134">W320+AF320</f>
        <v>1857999643237.3999</v>
      </c>
      <c r="W320" s="58">
        <f t="shared" ref="W320:W395" si="135">X320+Y320+Z320+AA320+AB320+AC320+AD320+AE320</f>
        <v>1286456828698</v>
      </c>
      <c r="X320" s="58">
        <v>1013645660503</v>
      </c>
      <c r="Y320" s="58">
        <v>0</v>
      </c>
      <c r="Z320" s="58">
        <v>0</v>
      </c>
      <c r="AA320" s="58">
        <v>19167405000</v>
      </c>
      <c r="AB320" s="58">
        <v>4252600000</v>
      </c>
      <c r="AC320" s="58">
        <v>0</v>
      </c>
      <c r="AD320" s="58">
        <v>245491163195</v>
      </c>
      <c r="AE320" s="58">
        <v>3900000000</v>
      </c>
      <c r="AF320" s="58">
        <f t="shared" ref="AF320:AF395" si="136">AG320+AH320+AI320</f>
        <v>571542814539.40002</v>
      </c>
      <c r="AG320" s="58">
        <v>31843837700</v>
      </c>
      <c r="AH320" s="58">
        <v>280716130151.40002</v>
      </c>
      <c r="AI320" s="58">
        <v>258982846688</v>
      </c>
      <c r="AJ320" s="58">
        <f t="shared" ref="AJ320:AJ395" si="137">AK320+AL320+AM320+AN320+AO320+AP320</f>
        <v>100894301874.39999</v>
      </c>
      <c r="AK320" s="58">
        <v>86183301874.399994</v>
      </c>
      <c r="AL320" s="58">
        <v>0</v>
      </c>
      <c r="AM320" s="58">
        <v>0</v>
      </c>
      <c r="AN320" s="58">
        <v>0</v>
      </c>
      <c r="AO320" s="58">
        <v>14711000000</v>
      </c>
      <c r="AP320" s="58">
        <v>0</v>
      </c>
      <c r="AQ320" s="58">
        <f t="shared" ref="AQ320:AQ395" si="138">AR320+AS320+AT320+AU320</f>
        <v>21500000000</v>
      </c>
      <c r="AR320" s="58">
        <v>0</v>
      </c>
      <c r="AS320" s="58">
        <v>5000000000</v>
      </c>
      <c r="AT320" s="58">
        <v>0</v>
      </c>
      <c r="AU320" s="58">
        <v>16500000000</v>
      </c>
      <c r="AV320" s="59">
        <f t="shared" ref="AV320:AV395" si="139">F320-V320</f>
        <v>-79394301874.399902</v>
      </c>
      <c r="AW320" s="59">
        <f t="shared" si="119"/>
        <v>79394301874.399994</v>
      </c>
      <c r="AX320" s="60">
        <f t="shared" si="116"/>
        <v>0</v>
      </c>
      <c r="AY320" s="61">
        <v>1</v>
      </c>
      <c r="AZ320" s="62"/>
      <c r="BA320" s="52">
        <v>1</v>
      </c>
      <c r="BB320" s="6"/>
      <c r="BC320" s="6"/>
      <c r="BD320" s="6"/>
      <c r="BG320" s="5" t="s">
        <v>96</v>
      </c>
      <c r="BH320" s="5" t="s">
        <v>102</v>
      </c>
      <c r="BJ320" s="6">
        <v>1</v>
      </c>
    </row>
    <row r="321" spans="1:62" ht="15" customHeight="1" x14ac:dyDescent="0.25">
      <c r="A321" s="53">
        <f t="shared" si="129"/>
        <v>243</v>
      </c>
      <c r="B321" s="53">
        <f t="shared" si="129"/>
        <v>14</v>
      </c>
      <c r="C321" s="54" t="s">
        <v>461</v>
      </c>
      <c r="D321" s="55" t="s">
        <v>119</v>
      </c>
      <c r="E321" s="56">
        <v>42317</v>
      </c>
      <c r="F321" s="57">
        <f t="shared" si="130"/>
        <v>3097169633838.9502</v>
      </c>
      <c r="G321" s="58">
        <f t="shared" si="131"/>
        <v>394872007214.95001</v>
      </c>
      <c r="H321" s="58">
        <v>147710000000</v>
      </c>
      <c r="I321" s="58">
        <v>31869042010</v>
      </c>
      <c r="J321" s="58">
        <v>13984704213.950001</v>
      </c>
      <c r="K321" s="58">
        <v>201308260991</v>
      </c>
      <c r="L321" s="58">
        <f t="shared" si="132"/>
        <v>1863647450593</v>
      </c>
      <c r="M321" s="58">
        <v>142297873593</v>
      </c>
      <c r="N321" s="58">
        <v>1613161777000</v>
      </c>
      <c r="O321" s="58">
        <v>108187800000</v>
      </c>
      <c r="P321" s="58">
        <f t="shared" si="133"/>
        <v>838650176031</v>
      </c>
      <c r="Q321" s="58">
        <v>24000000000</v>
      </c>
      <c r="R321" s="58">
        <v>0</v>
      </c>
      <c r="S321" s="58">
        <v>235124762031</v>
      </c>
      <c r="T321" s="58">
        <v>470101642000</v>
      </c>
      <c r="U321" s="58">
        <v>109423772000</v>
      </c>
      <c r="V321" s="58">
        <f t="shared" si="134"/>
        <v>3261552483563.9502</v>
      </c>
      <c r="W321" s="58">
        <f t="shared" si="135"/>
        <v>1994571500243</v>
      </c>
      <c r="X321" s="58">
        <v>1599601087937</v>
      </c>
      <c r="Y321" s="58">
        <v>0</v>
      </c>
      <c r="Z321" s="58">
        <v>0</v>
      </c>
      <c r="AA321" s="58">
        <v>35756007000</v>
      </c>
      <c r="AB321" s="58">
        <v>19475150000</v>
      </c>
      <c r="AC321" s="58">
        <v>45125294500</v>
      </c>
      <c r="AD321" s="58">
        <v>289613960806</v>
      </c>
      <c r="AE321" s="58">
        <v>5000000000</v>
      </c>
      <c r="AF321" s="58">
        <f t="shared" si="136"/>
        <v>1266980983320.95</v>
      </c>
      <c r="AG321" s="58">
        <v>155974389336</v>
      </c>
      <c r="AH321" s="58">
        <v>615217531228.94995</v>
      </c>
      <c r="AI321" s="58">
        <v>495789062756</v>
      </c>
      <c r="AJ321" s="58">
        <f t="shared" si="137"/>
        <v>195382849725</v>
      </c>
      <c r="AK321" s="58">
        <v>195382849725</v>
      </c>
      <c r="AL321" s="58">
        <v>0</v>
      </c>
      <c r="AM321" s="58">
        <v>0</v>
      </c>
      <c r="AN321" s="58">
        <v>0</v>
      </c>
      <c r="AO321" s="58">
        <v>0</v>
      </c>
      <c r="AP321" s="58">
        <v>0</v>
      </c>
      <c r="AQ321" s="58">
        <f t="shared" si="138"/>
        <v>31000000000</v>
      </c>
      <c r="AR321" s="58">
        <v>0</v>
      </c>
      <c r="AS321" s="58">
        <v>30000000000</v>
      </c>
      <c r="AT321" s="58">
        <v>1000000000</v>
      </c>
      <c r="AU321" s="58">
        <v>0</v>
      </c>
      <c r="AV321" s="59">
        <f t="shared" si="139"/>
        <v>-164382849725</v>
      </c>
      <c r="AW321" s="59">
        <f t="shared" si="119"/>
        <v>164382849725</v>
      </c>
      <c r="AX321" s="60">
        <f t="shared" si="116"/>
        <v>0</v>
      </c>
      <c r="AY321" s="61">
        <v>1</v>
      </c>
      <c r="AZ321" s="62"/>
      <c r="BA321" s="52">
        <v>1</v>
      </c>
      <c r="BB321" s="6"/>
      <c r="BC321" s="6"/>
      <c r="BD321" s="6"/>
      <c r="BG321" s="5" t="s">
        <v>96</v>
      </c>
      <c r="BH321" s="5" t="s">
        <v>130</v>
      </c>
      <c r="BJ321" s="6">
        <v>1</v>
      </c>
    </row>
    <row r="322" spans="1:62" ht="15" customHeight="1" x14ac:dyDescent="0.25">
      <c r="A322" s="53">
        <f t="shared" si="129"/>
        <v>244</v>
      </c>
      <c r="B322" s="53">
        <f t="shared" si="129"/>
        <v>15</v>
      </c>
      <c r="C322" s="54" t="s">
        <v>462</v>
      </c>
      <c r="D322" s="55" t="s">
        <v>94</v>
      </c>
      <c r="E322" s="56">
        <v>42374</v>
      </c>
      <c r="F322" s="57">
        <f t="shared" si="130"/>
        <v>2280144288609.4399</v>
      </c>
      <c r="G322" s="58">
        <f t="shared" si="131"/>
        <v>280808583917.44</v>
      </c>
      <c r="H322" s="58">
        <v>63445864600</v>
      </c>
      <c r="I322" s="58">
        <v>22900245238</v>
      </c>
      <c r="J322" s="58">
        <v>3464725368.4400001</v>
      </c>
      <c r="K322" s="58">
        <v>190997748711</v>
      </c>
      <c r="L322" s="58">
        <f t="shared" si="132"/>
        <v>1332463551000</v>
      </c>
      <c r="M322" s="58">
        <v>79889310000</v>
      </c>
      <c r="N322" s="58">
        <v>1078695643000</v>
      </c>
      <c r="O322" s="58">
        <v>173878598000</v>
      </c>
      <c r="P322" s="58">
        <f t="shared" si="133"/>
        <v>666872153692</v>
      </c>
      <c r="Q322" s="58">
        <v>8910826000</v>
      </c>
      <c r="R322" s="58">
        <v>0</v>
      </c>
      <c r="S322" s="58">
        <v>99900756692</v>
      </c>
      <c r="T322" s="58">
        <v>389216316000</v>
      </c>
      <c r="U322" s="58">
        <v>168844255000</v>
      </c>
      <c r="V322" s="58">
        <f t="shared" si="134"/>
        <v>2525472066809.4399</v>
      </c>
      <c r="W322" s="58">
        <f t="shared" si="135"/>
        <v>1537690170833.4399</v>
      </c>
      <c r="X322" s="58">
        <v>1224909530059</v>
      </c>
      <c r="Y322" s="58">
        <v>0</v>
      </c>
      <c r="Z322" s="58">
        <v>0</v>
      </c>
      <c r="AA322" s="58">
        <v>9214780000</v>
      </c>
      <c r="AB322" s="58">
        <v>6373505600</v>
      </c>
      <c r="AC322" s="58">
        <v>8635229000</v>
      </c>
      <c r="AD322" s="58">
        <v>286432808906</v>
      </c>
      <c r="AE322" s="58">
        <v>2124317268.4400001</v>
      </c>
      <c r="AF322" s="58">
        <f t="shared" si="136"/>
        <v>987781895976</v>
      </c>
      <c r="AG322" s="58">
        <v>55907357700</v>
      </c>
      <c r="AH322" s="58">
        <v>370177683452</v>
      </c>
      <c r="AI322" s="58">
        <v>561696854824</v>
      </c>
      <c r="AJ322" s="58">
        <f t="shared" si="137"/>
        <v>251533148200</v>
      </c>
      <c r="AK322" s="58">
        <v>251533148200</v>
      </c>
      <c r="AL322" s="58">
        <v>0</v>
      </c>
      <c r="AM322" s="58">
        <v>0</v>
      </c>
      <c r="AN322" s="58">
        <v>0</v>
      </c>
      <c r="AO322" s="58">
        <v>0</v>
      </c>
      <c r="AP322" s="58">
        <v>0</v>
      </c>
      <c r="AQ322" s="58">
        <f t="shared" si="138"/>
        <v>6205370000</v>
      </c>
      <c r="AR322" s="58">
        <v>0</v>
      </c>
      <c r="AS322" s="58">
        <v>6205370000</v>
      </c>
      <c r="AT322" s="58">
        <v>0</v>
      </c>
      <c r="AU322" s="58">
        <v>0</v>
      </c>
      <c r="AV322" s="59">
        <f t="shared" si="139"/>
        <v>-245327778200</v>
      </c>
      <c r="AW322" s="59">
        <f t="shared" si="119"/>
        <v>245327778200</v>
      </c>
      <c r="AX322" s="60">
        <f t="shared" si="116"/>
        <v>0</v>
      </c>
      <c r="AY322" s="61"/>
      <c r="AZ322" s="62">
        <v>1</v>
      </c>
      <c r="BA322" s="52">
        <v>1</v>
      </c>
      <c r="BB322" s="6"/>
      <c r="BC322" s="6"/>
      <c r="BD322" s="6"/>
      <c r="BG322" s="5" t="s">
        <v>96</v>
      </c>
      <c r="BH322" s="5" t="s">
        <v>130</v>
      </c>
      <c r="BJ322" s="6">
        <v>1</v>
      </c>
    </row>
    <row r="323" spans="1:62" ht="15" customHeight="1" x14ac:dyDescent="0.25">
      <c r="A323" s="53">
        <f t="shared" si="129"/>
        <v>245</v>
      </c>
      <c r="B323" s="53">
        <f t="shared" si="129"/>
        <v>16</v>
      </c>
      <c r="C323" s="54" t="s">
        <v>463</v>
      </c>
      <c r="D323" s="55" t="s">
        <v>363</v>
      </c>
      <c r="E323" s="56">
        <v>42356</v>
      </c>
      <c r="F323" s="57">
        <f t="shared" si="130"/>
        <v>2037343486876.0901</v>
      </c>
      <c r="G323" s="58">
        <f t="shared" si="131"/>
        <v>161921573112.59</v>
      </c>
      <c r="H323" s="58">
        <v>33639600000</v>
      </c>
      <c r="I323" s="58">
        <v>14550751900</v>
      </c>
      <c r="J323" s="58">
        <v>9039229830.7000008</v>
      </c>
      <c r="K323" s="58">
        <v>104691991381.89</v>
      </c>
      <c r="L323" s="58">
        <f t="shared" si="132"/>
        <v>1268221247224</v>
      </c>
      <c r="M323" s="58">
        <v>55561315664</v>
      </c>
      <c r="N323" s="58">
        <v>1058208375000</v>
      </c>
      <c r="O323" s="58">
        <v>154451556560</v>
      </c>
      <c r="P323" s="58">
        <f t="shared" si="133"/>
        <v>607200666539.5</v>
      </c>
      <c r="Q323" s="58">
        <v>0</v>
      </c>
      <c r="R323" s="58">
        <v>0</v>
      </c>
      <c r="S323" s="58">
        <v>79750780539.5</v>
      </c>
      <c r="T323" s="58">
        <v>388376579000</v>
      </c>
      <c r="U323" s="58">
        <v>139073307000</v>
      </c>
      <c r="V323" s="58">
        <f t="shared" si="134"/>
        <v>2156709066050.0601</v>
      </c>
      <c r="W323" s="58">
        <f t="shared" si="135"/>
        <v>1451598442553.0601</v>
      </c>
      <c r="X323" s="58">
        <v>1152522861270.0601</v>
      </c>
      <c r="Y323" s="58">
        <v>0</v>
      </c>
      <c r="Z323" s="58">
        <v>0</v>
      </c>
      <c r="AA323" s="58">
        <v>10219111750</v>
      </c>
      <c r="AB323" s="58">
        <v>1000000000</v>
      </c>
      <c r="AC323" s="58">
        <v>5099331190</v>
      </c>
      <c r="AD323" s="58">
        <v>281404545991.03998</v>
      </c>
      <c r="AE323" s="58">
        <v>1352592351.96</v>
      </c>
      <c r="AF323" s="58">
        <f t="shared" si="136"/>
        <v>705110623497</v>
      </c>
      <c r="AG323" s="58">
        <v>25440850200</v>
      </c>
      <c r="AH323" s="58">
        <v>327379519993</v>
      </c>
      <c r="AI323" s="58">
        <v>352290253304</v>
      </c>
      <c r="AJ323" s="58">
        <f t="shared" si="137"/>
        <v>126365579173.97</v>
      </c>
      <c r="AK323" s="58">
        <v>126365579173.97</v>
      </c>
      <c r="AL323" s="58">
        <v>0</v>
      </c>
      <c r="AM323" s="58">
        <v>0</v>
      </c>
      <c r="AN323" s="58">
        <v>0</v>
      </c>
      <c r="AO323" s="58">
        <v>0</v>
      </c>
      <c r="AP323" s="58">
        <v>0</v>
      </c>
      <c r="AQ323" s="58">
        <f t="shared" si="138"/>
        <v>7000000000</v>
      </c>
      <c r="AR323" s="58">
        <v>0</v>
      </c>
      <c r="AS323" s="58">
        <v>7000000000</v>
      </c>
      <c r="AT323" s="58">
        <v>0</v>
      </c>
      <c r="AU323" s="58">
        <v>0</v>
      </c>
      <c r="AV323" s="59">
        <f t="shared" si="139"/>
        <v>-119365579173.96997</v>
      </c>
      <c r="AW323" s="59">
        <f t="shared" si="119"/>
        <v>119365579173.97</v>
      </c>
      <c r="AX323" s="60">
        <f t="shared" si="116"/>
        <v>0</v>
      </c>
      <c r="AY323" s="61">
        <v>1</v>
      </c>
      <c r="AZ323" s="62"/>
      <c r="BA323" s="52">
        <v>1</v>
      </c>
      <c r="BB323" s="6"/>
      <c r="BC323" s="6"/>
      <c r="BD323" s="6"/>
      <c r="BE323" s="52">
        <v>1</v>
      </c>
      <c r="BG323" s="5" t="s">
        <v>96</v>
      </c>
      <c r="BH323" s="5" t="s">
        <v>97</v>
      </c>
      <c r="BJ323" s="6">
        <v>1</v>
      </c>
    </row>
    <row r="324" spans="1:62" ht="15" customHeight="1" x14ac:dyDescent="0.25">
      <c r="A324" s="53">
        <f t="shared" si="129"/>
        <v>246</v>
      </c>
      <c r="B324" s="53">
        <f t="shared" si="129"/>
        <v>17</v>
      </c>
      <c r="C324" s="54" t="s">
        <v>464</v>
      </c>
      <c r="D324" s="55" t="s">
        <v>113</v>
      </c>
      <c r="E324" s="56">
        <v>42341</v>
      </c>
      <c r="F324" s="57">
        <f t="shared" si="130"/>
        <v>1512333820306</v>
      </c>
      <c r="G324" s="58">
        <f t="shared" si="131"/>
        <v>109873267804</v>
      </c>
      <c r="H324" s="58">
        <v>22309000000</v>
      </c>
      <c r="I324" s="58">
        <v>20003131284</v>
      </c>
      <c r="J324" s="58">
        <v>3685561943</v>
      </c>
      <c r="K324" s="58">
        <v>63875574577</v>
      </c>
      <c r="L324" s="58">
        <f t="shared" si="132"/>
        <v>990070780812</v>
      </c>
      <c r="M324" s="58">
        <v>54902454812</v>
      </c>
      <c r="N324" s="58">
        <v>807907686000</v>
      </c>
      <c r="O324" s="58">
        <v>127260640000</v>
      </c>
      <c r="P324" s="58">
        <f t="shared" si="133"/>
        <v>412389771690</v>
      </c>
      <c r="Q324" s="58">
        <v>0</v>
      </c>
      <c r="R324" s="58">
        <v>0</v>
      </c>
      <c r="S324" s="58">
        <v>54625114690</v>
      </c>
      <c r="T324" s="58">
        <v>357764657000</v>
      </c>
      <c r="U324" s="58">
        <v>0</v>
      </c>
      <c r="V324" s="58">
        <f t="shared" si="134"/>
        <v>1549554886146</v>
      </c>
      <c r="W324" s="58">
        <f t="shared" si="135"/>
        <v>1039732629157</v>
      </c>
      <c r="X324" s="58">
        <v>778350793477</v>
      </c>
      <c r="Y324" s="58">
        <v>0</v>
      </c>
      <c r="Z324" s="58">
        <v>0</v>
      </c>
      <c r="AA324" s="58">
        <v>9599525000</v>
      </c>
      <c r="AB324" s="58">
        <v>6406647816</v>
      </c>
      <c r="AC324" s="58">
        <v>3970493688</v>
      </c>
      <c r="AD324" s="58">
        <v>239475583816</v>
      </c>
      <c r="AE324" s="58">
        <v>1929585360</v>
      </c>
      <c r="AF324" s="58">
        <f t="shared" si="136"/>
        <v>509822256989</v>
      </c>
      <c r="AG324" s="58">
        <v>48719175600</v>
      </c>
      <c r="AH324" s="58">
        <v>178206710558</v>
      </c>
      <c r="AI324" s="58">
        <v>282896370831</v>
      </c>
      <c r="AJ324" s="58">
        <f t="shared" si="137"/>
        <v>40171065840</v>
      </c>
      <c r="AK324" s="58">
        <v>40171065840</v>
      </c>
      <c r="AL324" s="58">
        <v>0</v>
      </c>
      <c r="AM324" s="58">
        <v>0</v>
      </c>
      <c r="AN324" s="58">
        <v>0</v>
      </c>
      <c r="AO324" s="58">
        <v>0</v>
      </c>
      <c r="AP324" s="58">
        <v>0</v>
      </c>
      <c r="AQ324" s="58">
        <f t="shared" si="138"/>
        <v>2950000000</v>
      </c>
      <c r="AR324" s="58">
        <v>0</v>
      </c>
      <c r="AS324" s="58">
        <v>2950000000</v>
      </c>
      <c r="AT324" s="58">
        <v>0</v>
      </c>
      <c r="AU324" s="58">
        <v>0</v>
      </c>
      <c r="AV324" s="59">
        <f t="shared" si="139"/>
        <v>-37221065840</v>
      </c>
      <c r="AW324" s="59">
        <f t="shared" si="119"/>
        <v>37221065840</v>
      </c>
      <c r="AX324" s="60">
        <f t="shared" si="116"/>
        <v>0</v>
      </c>
      <c r="AY324" s="61">
        <v>1</v>
      </c>
      <c r="AZ324" s="62"/>
      <c r="BA324" s="52">
        <v>1</v>
      </c>
      <c r="BB324" s="6"/>
      <c r="BC324" s="6"/>
      <c r="BD324" s="6"/>
      <c r="BE324" s="52">
        <v>1</v>
      </c>
      <c r="BG324" s="5" t="s">
        <v>96</v>
      </c>
      <c r="BH324" s="5" t="s">
        <v>106</v>
      </c>
      <c r="BJ324" s="6">
        <v>1</v>
      </c>
    </row>
    <row r="325" spans="1:62" ht="15" customHeight="1" x14ac:dyDescent="0.25">
      <c r="A325" s="53">
        <f t="shared" ref="A325:B340" si="140">A324+1</f>
        <v>247</v>
      </c>
      <c r="B325" s="53">
        <f t="shared" si="140"/>
        <v>18</v>
      </c>
      <c r="C325" s="54" t="s">
        <v>465</v>
      </c>
      <c r="D325" s="55" t="s">
        <v>99</v>
      </c>
      <c r="E325" s="56">
        <v>42367</v>
      </c>
      <c r="F325" s="57">
        <f t="shared" si="130"/>
        <v>1846498441610.9299</v>
      </c>
      <c r="G325" s="58">
        <f t="shared" si="131"/>
        <v>142771055750.92999</v>
      </c>
      <c r="H325" s="58">
        <v>19181652096</v>
      </c>
      <c r="I325" s="58">
        <v>12232949328</v>
      </c>
      <c r="J325" s="58">
        <v>1847294966.0799999</v>
      </c>
      <c r="K325" s="58">
        <v>109509159360.85001</v>
      </c>
      <c r="L325" s="58">
        <f t="shared" si="132"/>
        <v>1392252062060</v>
      </c>
      <c r="M325" s="58">
        <v>96092723000</v>
      </c>
      <c r="N325" s="58">
        <v>862935567000</v>
      </c>
      <c r="O325" s="58">
        <v>433223772060</v>
      </c>
      <c r="P325" s="58">
        <f t="shared" si="133"/>
        <v>311475323800</v>
      </c>
      <c r="Q325" s="58">
        <v>1946630000</v>
      </c>
      <c r="R325" s="58">
        <v>0</v>
      </c>
      <c r="S325" s="58">
        <v>68218082800</v>
      </c>
      <c r="T325" s="58">
        <v>40661293000</v>
      </c>
      <c r="U325" s="58">
        <v>200649318000</v>
      </c>
      <c r="V325" s="58">
        <f t="shared" si="134"/>
        <v>2035009377041.9302</v>
      </c>
      <c r="W325" s="58">
        <f t="shared" si="135"/>
        <v>1166859718811.9302</v>
      </c>
      <c r="X325" s="58">
        <v>902235935969.53003</v>
      </c>
      <c r="Y325" s="58">
        <v>0</v>
      </c>
      <c r="Z325" s="58">
        <v>0</v>
      </c>
      <c r="AA325" s="58">
        <v>30967500000</v>
      </c>
      <c r="AB325" s="58">
        <v>7782440000</v>
      </c>
      <c r="AC325" s="58">
        <v>3501460142.4000001</v>
      </c>
      <c r="AD325" s="58">
        <v>218872382700</v>
      </c>
      <c r="AE325" s="58">
        <v>3500000000</v>
      </c>
      <c r="AF325" s="58">
        <f t="shared" si="136"/>
        <v>868149658230</v>
      </c>
      <c r="AG325" s="58">
        <v>34724660550</v>
      </c>
      <c r="AH325" s="58">
        <v>293693979566</v>
      </c>
      <c r="AI325" s="58">
        <v>539731018114</v>
      </c>
      <c r="AJ325" s="58">
        <f t="shared" si="137"/>
        <v>203010935431</v>
      </c>
      <c r="AK325" s="58">
        <v>203010935431</v>
      </c>
      <c r="AL325" s="58">
        <v>0</v>
      </c>
      <c r="AM325" s="58">
        <v>0</v>
      </c>
      <c r="AN325" s="58">
        <v>0</v>
      </c>
      <c r="AO325" s="58">
        <v>0</v>
      </c>
      <c r="AP325" s="58">
        <v>0</v>
      </c>
      <c r="AQ325" s="58">
        <f t="shared" si="138"/>
        <v>14500000000</v>
      </c>
      <c r="AR325" s="58">
        <v>5000000000</v>
      </c>
      <c r="AS325" s="58">
        <v>9500000000</v>
      </c>
      <c r="AT325" s="58">
        <v>0</v>
      </c>
      <c r="AU325" s="58">
        <v>0</v>
      </c>
      <c r="AV325" s="59">
        <f t="shared" si="139"/>
        <v>-188510935431.00024</v>
      </c>
      <c r="AW325" s="59">
        <f t="shared" si="119"/>
        <v>188510935431</v>
      </c>
      <c r="AX325" s="60">
        <f t="shared" si="116"/>
        <v>-2.44140625E-4</v>
      </c>
      <c r="AY325" s="61">
        <v>1</v>
      </c>
      <c r="AZ325" s="62"/>
      <c r="BA325" s="52">
        <v>1</v>
      </c>
      <c r="BB325" s="6"/>
      <c r="BC325" s="6"/>
      <c r="BD325" s="6"/>
      <c r="BE325" s="52">
        <v>1</v>
      </c>
      <c r="BG325" s="5" t="s">
        <v>96</v>
      </c>
      <c r="BH325" s="5" t="s">
        <v>130</v>
      </c>
      <c r="BJ325" s="6">
        <v>1</v>
      </c>
    </row>
    <row r="326" spans="1:62" ht="15" customHeight="1" x14ac:dyDescent="0.25">
      <c r="A326" s="53">
        <f t="shared" si="140"/>
        <v>248</v>
      </c>
      <c r="B326" s="53">
        <f t="shared" si="140"/>
        <v>19</v>
      </c>
      <c r="C326" s="54" t="s">
        <v>466</v>
      </c>
      <c r="D326" s="55" t="s">
        <v>121</v>
      </c>
      <c r="E326" s="56">
        <v>42366</v>
      </c>
      <c r="F326" s="57">
        <f t="shared" si="130"/>
        <v>2820802537730</v>
      </c>
      <c r="G326" s="58">
        <f t="shared" si="131"/>
        <v>452457062487</v>
      </c>
      <c r="H326" s="58">
        <v>238084329000</v>
      </c>
      <c r="I326" s="58">
        <v>43112261195</v>
      </c>
      <c r="J326" s="58">
        <v>2416640292</v>
      </c>
      <c r="K326" s="58">
        <v>168843832000</v>
      </c>
      <c r="L326" s="58">
        <f t="shared" si="132"/>
        <v>1651133489743</v>
      </c>
      <c r="M326" s="58">
        <v>245946923743</v>
      </c>
      <c r="N326" s="58">
        <v>1200611830000</v>
      </c>
      <c r="O326" s="58">
        <v>204574736000</v>
      </c>
      <c r="P326" s="58">
        <f t="shared" si="133"/>
        <v>717211985500</v>
      </c>
      <c r="Q326" s="58">
        <v>0</v>
      </c>
      <c r="R326" s="58">
        <v>0</v>
      </c>
      <c r="S326" s="58">
        <v>160343028500</v>
      </c>
      <c r="T326" s="58">
        <v>341176595000</v>
      </c>
      <c r="U326" s="58">
        <v>215692362000</v>
      </c>
      <c r="V326" s="58">
        <f t="shared" si="134"/>
        <v>3372297681747</v>
      </c>
      <c r="W326" s="58">
        <f t="shared" si="135"/>
        <v>1718760711557.6201</v>
      </c>
      <c r="X326" s="58">
        <v>1237103469172.6201</v>
      </c>
      <c r="Y326" s="58">
        <v>0</v>
      </c>
      <c r="Z326" s="58">
        <v>0</v>
      </c>
      <c r="AA326" s="58">
        <v>61582720000</v>
      </c>
      <c r="AB326" s="58">
        <v>15991650000</v>
      </c>
      <c r="AC326" s="58">
        <v>29945241785</v>
      </c>
      <c r="AD326" s="58">
        <v>366137630600</v>
      </c>
      <c r="AE326" s="58">
        <v>8000000000</v>
      </c>
      <c r="AF326" s="58">
        <f t="shared" si="136"/>
        <v>1653536970189.3799</v>
      </c>
      <c r="AG326" s="58">
        <v>96078316183.529999</v>
      </c>
      <c r="AH326" s="58">
        <v>770852128491.84998</v>
      </c>
      <c r="AI326" s="58">
        <v>786606525514</v>
      </c>
      <c r="AJ326" s="58">
        <f t="shared" si="137"/>
        <v>558254630017</v>
      </c>
      <c r="AK326" s="58">
        <v>558254630017</v>
      </c>
      <c r="AL326" s="58">
        <v>0</v>
      </c>
      <c r="AM326" s="58">
        <v>0</v>
      </c>
      <c r="AN326" s="58">
        <v>0</v>
      </c>
      <c r="AO326" s="58">
        <v>0</v>
      </c>
      <c r="AP326" s="58">
        <v>0</v>
      </c>
      <c r="AQ326" s="58">
        <f t="shared" si="138"/>
        <v>6759486000</v>
      </c>
      <c r="AR326" s="58">
        <v>0</v>
      </c>
      <c r="AS326" s="58">
        <v>6759486000</v>
      </c>
      <c r="AT326" s="58">
        <v>0</v>
      </c>
      <c r="AU326" s="58">
        <v>0</v>
      </c>
      <c r="AV326" s="59">
        <f t="shared" si="139"/>
        <v>-551495144017</v>
      </c>
      <c r="AW326" s="59">
        <f t="shared" si="119"/>
        <v>551495144017</v>
      </c>
      <c r="AX326" s="60">
        <f t="shared" si="116"/>
        <v>0</v>
      </c>
      <c r="AY326" s="61">
        <v>1</v>
      </c>
      <c r="AZ326" s="62"/>
      <c r="BA326" s="52">
        <v>1</v>
      </c>
      <c r="BB326" s="6"/>
      <c r="BC326" s="6"/>
      <c r="BD326" s="6"/>
      <c r="BE326" s="6">
        <v>1</v>
      </c>
      <c r="BG326" s="5" t="s">
        <v>96</v>
      </c>
      <c r="BH326" s="5" t="s">
        <v>97</v>
      </c>
      <c r="BJ326" s="6">
        <v>1</v>
      </c>
    </row>
    <row r="327" spans="1:62" ht="15" customHeight="1" x14ac:dyDescent="0.25">
      <c r="A327" s="53">
        <f t="shared" si="140"/>
        <v>249</v>
      </c>
      <c r="B327" s="53">
        <f t="shared" si="140"/>
        <v>20</v>
      </c>
      <c r="C327" s="54" t="s">
        <v>467</v>
      </c>
      <c r="D327" s="55" t="s">
        <v>119</v>
      </c>
      <c r="E327" s="65">
        <v>42361</v>
      </c>
      <c r="F327" s="57">
        <f t="shared" si="130"/>
        <v>2088240035540</v>
      </c>
      <c r="G327" s="58">
        <f t="shared" si="131"/>
        <v>212719797000</v>
      </c>
      <c r="H327" s="58">
        <v>47304060000</v>
      </c>
      <c r="I327" s="58">
        <v>9084547000</v>
      </c>
      <c r="J327" s="58">
        <v>1334021000</v>
      </c>
      <c r="K327" s="58">
        <v>154997169000</v>
      </c>
      <c r="L327" s="58">
        <f t="shared" si="132"/>
        <v>1271404318540</v>
      </c>
      <c r="M327" s="58">
        <v>76711630000</v>
      </c>
      <c r="N327" s="58">
        <v>1062582799000</v>
      </c>
      <c r="O327" s="58">
        <v>132109889540</v>
      </c>
      <c r="P327" s="58">
        <f t="shared" si="133"/>
        <v>604115920000</v>
      </c>
      <c r="Q327" s="58">
        <v>0</v>
      </c>
      <c r="R327" s="58">
        <v>0</v>
      </c>
      <c r="S327" s="58">
        <v>72321637000</v>
      </c>
      <c r="T327" s="58">
        <v>342388677000</v>
      </c>
      <c r="U327" s="58">
        <v>189405606000</v>
      </c>
      <c r="V327" s="58">
        <f t="shared" si="134"/>
        <v>2253555084512.7998</v>
      </c>
      <c r="W327" s="58">
        <f t="shared" si="135"/>
        <v>1503734514000</v>
      </c>
      <c r="X327" s="58">
        <v>1150414542000</v>
      </c>
      <c r="Y327" s="58">
        <v>0</v>
      </c>
      <c r="Z327" s="58">
        <v>0</v>
      </c>
      <c r="AA327" s="58">
        <v>6004450000</v>
      </c>
      <c r="AB327" s="58">
        <v>8768506000</v>
      </c>
      <c r="AC327" s="58">
        <v>6281026000</v>
      </c>
      <c r="AD327" s="58">
        <v>325265990000</v>
      </c>
      <c r="AE327" s="58">
        <v>7000000000</v>
      </c>
      <c r="AF327" s="58">
        <f t="shared" si="136"/>
        <v>749820570512.80005</v>
      </c>
      <c r="AG327" s="58">
        <v>67567941393.800003</v>
      </c>
      <c r="AH327" s="58">
        <v>275393819517</v>
      </c>
      <c r="AI327" s="58">
        <v>406858809602</v>
      </c>
      <c r="AJ327" s="58">
        <f t="shared" si="137"/>
        <v>168315048972.79999</v>
      </c>
      <c r="AK327" s="58">
        <v>168015048972.79999</v>
      </c>
      <c r="AL327" s="58">
        <v>0</v>
      </c>
      <c r="AM327" s="58">
        <v>0</v>
      </c>
      <c r="AN327" s="58">
        <v>0</v>
      </c>
      <c r="AO327" s="58">
        <v>0</v>
      </c>
      <c r="AP327" s="58">
        <v>300000000</v>
      </c>
      <c r="AQ327" s="58">
        <f t="shared" si="138"/>
        <v>3000000000</v>
      </c>
      <c r="AR327" s="58">
        <v>0</v>
      </c>
      <c r="AS327" s="58">
        <v>3000000000</v>
      </c>
      <c r="AT327" s="58">
        <v>0</v>
      </c>
      <c r="AU327" s="58">
        <v>0</v>
      </c>
      <c r="AV327" s="59">
        <f t="shared" si="139"/>
        <v>-165315048972.7998</v>
      </c>
      <c r="AW327" s="59">
        <f t="shared" si="119"/>
        <v>165315048972.79999</v>
      </c>
      <c r="AX327" s="60">
        <f t="shared" si="116"/>
        <v>0</v>
      </c>
      <c r="AY327" s="61">
        <v>1</v>
      </c>
      <c r="AZ327" s="62"/>
      <c r="BA327" s="52">
        <v>1</v>
      </c>
      <c r="BB327" s="6"/>
      <c r="BC327" s="6"/>
      <c r="BD327" s="6"/>
      <c r="BG327" s="5" t="s">
        <v>96</v>
      </c>
      <c r="BH327" s="5" t="s">
        <v>106</v>
      </c>
      <c r="BJ327" s="6">
        <v>1</v>
      </c>
    </row>
    <row r="328" spans="1:62" ht="15" customHeight="1" x14ac:dyDescent="0.25">
      <c r="A328" s="53">
        <f t="shared" si="140"/>
        <v>250</v>
      </c>
      <c r="B328" s="53">
        <f t="shared" si="140"/>
        <v>21</v>
      </c>
      <c r="C328" s="54" t="s">
        <v>468</v>
      </c>
      <c r="D328" s="55" t="s">
        <v>264</v>
      </c>
      <c r="E328" s="65">
        <v>42352</v>
      </c>
      <c r="F328" s="57">
        <f t="shared" si="130"/>
        <v>2049041943746</v>
      </c>
      <c r="G328" s="58">
        <f t="shared" si="131"/>
        <v>201794363664</v>
      </c>
      <c r="H328" s="58">
        <v>34323000000</v>
      </c>
      <c r="I328" s="58">
        <v>20256530000</v>
      </c>
      <c r="J328" s="58">
        <v>5380843664</v>
      </c>
      <c r="K328" s="58">
        <v>141833990000</v>
      </c>
      <c r="L328" s="58">
        <f t="shared" si="132"/>
        <v>1202404466500</v>
      </c>
      <c r="M328" s="58">
        <v>105864069500</v>
      </c>
      <c r="N328" s="58">
        <v>977570137000</v>
      </c>
      <c r="O328" s="58">
        <v>118970260000</v>
      </c>
      <c r="P328" s="58">
        <f t="shared" si="133"/>
        <v>644843113582</v>
      </c>
      <c r="Q328" s="58">
        <v>7755536700</v>
      </c>
      <c r="R328" s="58">
        <v>0</v>
      </c>
      <c r="S328" s="58">
        <v>92192267882</v>
      </c>
      <c r="T328" s="58">
        <v>269279143000</v>
      </c>
      <c r="U328" s="58">
        <v>275616166000</v>
      </c>
      <c r="V328" s="58">
        <f t="shared" si="134"/>
        <v>2117397445652</v>
      </c>
      <c r="W328" s="58">
        <f t="shared" si="135"/>
        <v>1254759068612</v>
      </c>
      <c r="X328" s="58">
        <v>881817435962</v>
      </c>
      <c r="Y328" s="58">
        <v>0</v>
      </c>
      <c r="Z328" s="58">
        <v>0</v>
      </c>
      <c r="AA328" s="58">
        <v>26422000000</v>
      </c>
      <c r="AB328" s="58">
        <v>11436900000</v>
      </c>
      <c r="AC328" s="58">
        <v>5459553000</v>
      </c>
      <c r="AD328" s="58">
        <v>322123179650</v>
      </c>
      <c r="AE328" s="58">
        <v>7500000000</v>
      </c>
      <c r="AF328" s="58">
        <f t="shared" si="136"/>
        <v>862638377040</v>
      </c>
      <c r="AG328" s="58">
        <v>79565940000</v>
      </c>
      <c r="AH328" s="58">
        <v>468430721886</v>
      </c>
      <c r="AI328" s="58">
        <v>314641715154</v>
      </c>
      <c r="AJ328" s="58">
        <f t="shared" si="137"/>
        <v>102055501906</v>
      </c>
      <c r="AK328" s="58">
        <v>97714556906</v>
      </c>
      <c r="AL328" s="58">
        <v>0</v>
      </c>
      <c r="AM328" s="58">
        <v>0</v>
      </c>
      <c r="AN328" s="58">
        <v>0</v>
      </c>
      <c r="AO328" s="58">
        <v>4340945000</v>
      </c>
      <c r="AP328" s="58">
        <v>0</v>
      </c>
      <c r="AQ328" s="58">
        <f t="shared" si="138"/>
        <v>33700000000</v>
      </c>
      <c r="AR328" s="58">
        <v>25000000000</v>
      </c>
      <c r="AS328" s="58">
        <v>4700000000</v>
      </c>
      <c r="AT328" s="58">
        <v>0</v>
      </c>
      <c r="AU328" s="58">
        <v>4000000000</v>
      </c>
      <c r="AV328" s="59">
        <f t="shared" si="139"/>
        <v>-68355501906</v>
      </c>
      <c r="AW328" s="59">
        <f t="shared" si="119"/>
        <v>68355501906</v>
      </c>
      <c r="AX328" s="60">
        <f t="shared" si="116"/>
        <v>0</v>
      </c>
      <c r="AY328" s="61">
        <v>1</v>
      </c>
      <c r="AZ328" s="62"/>
      <c r="BA328" s="52">
        <v>1</v>
      </c>
      <c r="BB328" s="6"/>
      <c r="BC328" s="6"/>
      <c r="BD328" s="6"/>
      <c r="BF328" s="64" t="s">
        <v>114</v>
      </c>
      <c r="BG328" s="5" t="s">
        <v>96</v>
      </c>
      <c r="BH328" s="5" t="s">
        <v>109</v>
      </c>
      <c r="BJ328" s="6">
        <v>1</v>
      </c>
    </row>
    <row r="329" spans="1:62" ht="15" customHeight="1" x14ac:dyDescent="0.25">
      <c r="A329" s="53">
        <f t="shared" si="140"/>
        <v>251</v>
      </c>
      <c r="B329" s="53">
        <f t="shared" si="140"/>
        <v>22</v>
      </c>
      <c r="C329" s="54" t="s">
        <v>469</v>
      </c>
      <c r="D329" s="55" t="s">
        <v>99</v>
      </c>
      <c r="E329" s="56">
        <v>42361</v>
      </c>
      <c r="F329" s="57">
        <f t="shared" si="130"/>
        <v>1711100321627</v>
      </c>
      <c r="G329" s="58">
        <f t="shared" si="131"/>
        <v>120965331272</v>
      </c>
      <c r="H329" s="58">
        <v>15800500000</v>
      </c>
      <c r="I329" s="58">
        <v>18768285250</v>
      </c>
      <c r="J329" s="58">
        <v>7834969000</v>
      </c>
      <c r="K329" s="58">
        <v>78561577022</v>
      </c>
      <c r="L329" s="58">
        <f t="shared" si="132"/>
        <v>1176134961755</v>
      </c>
      <c r="M329" s="58">
        <v>84906035755</v>
      </c>
      <c r="N329" s="58">
        <v>827952746000</v>
      </c>
      <c r="O329" s="58">
        <v>263276180000</v>
      </c>
      <c r="P329" s="58">
        <f t="shared" si="133"/>
        <v>414000028600</v>
      </c>
      <c r="Q329" s="58">
        <v>2187739650</v>
      </c>
      <c r="R329" s="58">
        <v>0</v>
      </c>
      <c r="S329" s="58">
        <v>68855402950</v>
      </c>
      <c r="T329" s="58">
        <v>211827580000</v>
      </c>
      <c r="U329" s="58">
        <v>131129306000</v>
      </c>
      <c r="V329" s="58">
        <f t="shared" si="134"/>
        <v>1832100321627</v>
      </c>
      <c r="W329" s="58">
        <f t="shared" si="135"/>
        <v>973898155560</v>
      </c>
      <c r="X329" s="58">
        <v>696918834440</v>
      </c>
      <c r="Y329" s="58">
        <v>0</v>
      </c>
      <c r="Z329" s="58">
        <v>0</v>
      </c>
      <c r="AA329" s="58">
        <v>20383024100</v>
      </c>
      <c r="AB329" s="58">
        <v>19914888900</v>
      </c>
      <c r="AC329" s="58">
        <v>3466768120</v>
      </c>
      <c r="AD329" s="58">
        <v>230714640000</v>
      </c>
      <c r="AE329" s="58">
        <v>2500000000</v>
      </c>
      <c r="AF329" s="58">
        <f t="shared" si="136"/>
        <v>858202166067</v>
      </c>
      <c r="AG329" s="58">
        <v>15475358500</v>
      </c>
      <c r="AH329" s="58">
        <v>326810265565</v>
      </c>
      <c r="AI329" s="58">
        <v>515916542002</v>
      </c>
      <c r="AJ329" s="58">
        <f t="shared" si="137"/>
        <v>127000000000</v>
      </c>
      <c r="AK329" s="58">
        <v>125000000000</v>
      </c>
      <c r="AL329" s="58">
        <v>0</v>
      </c>
      <c r="AM329" s="58">
        <v>0</v>
      </c>
      <c r="AN329" s="58">
        <v>0</v>
      </c>
      <c r="AO329" s="58">
        <v>0</v>
      </c>
      <c r="AP329" s="58">
        <v>2000000000</v>
      </c>
      <c r="AQ329" s="58">
        <f t="shared" si="138"/>
        <v>6000000000</v>
      </c>
      <c r="AR329" s="58">
        <v>0</v>
      </c>
      <c r="AS329" s="58">
        <v>6000000000</v>
      </c>
      <c r="AT329" s="58">
        <v>0</v>
      </c>
      <c r="AU329" s="58">
        <v>0</v>
      </c>
      <c r="AV329" s="59">
        <f t="shared" si="139"/>
        <v>-121000000000</v>
      </c>
      <c r="AW329" s="59">
        <f t="shared" si="119"/>
        <v>121000000000</v>
      </c>
      <c r="AX329" s="60">
        <f t="shared" ref="AX329:AX392" si="141">AW329+AV329</f>
        <v>0</v>
      </c>
      <c r="AY329" s="61">
        <v>1</v>
      </c>
      <c r="AZ329" s="62"/>
      <c r="BA329" s="52">
        <v>1</v>
      </c>
      <c r="BB329" s="6"/>
      <c r="BC329" s="6"/>
      <c r="BD329" s="6"/>
      <c r="BE329" s="52">
        <v>1</v>
      </c>
      <c r="BG329" s="5" t="s">
        <v>96</v>
      </c>
      <c r="BH329" s="5" t="s">
        <v>97</v>
      </c>
      <c r="BJ329" s="6">
        <v>1</v>
      </c>
    </row>
    <row r="330" spans="1:62" ht="15" customHeight="1" x14ac:dyDescent="0.25">
      <c r="A330" s="53">
        <f t="shared" si="140"/>
        <v>252</v>
      </c>
      <c r="B330" s="53">
        <f t="shared" si="140"/>
        <v>23</v>
      </c>
      <c r="C330" s="54" t="s">
        <v>470</v>
      </c>
      <c r="D330" s="55" t="s">
        <v>117</v>
      </c>
      <c r="E330" s="56">
        <v>42366</v>
      </c>
      <c r="F330" s="57">
        <f t="shared" si="130"/>
        <v>3770500242600</v>
      </c>
      <c r="G330" s="58">
        <f t="shared" si="131"/>
        <v>1203782695817</v>
      </c>
      <c r="H330" s="58">
        <v>722320000000</v>
      </c>
      <c r="I330" s="58">
        <v>98652181548</v>
      </c>
      <c r="J330" s="58">
        <v>28469512836.240002</v>
      </c>
      <c r="K330" s="58">
        <v>354341001432.76001</v>
      </c>
      <c r="L330" s="58">
        <f t="shared" si="132"/>
        <v>1590438964627</v>
      </c>
      <c r="M330" s="58">
        <v>208034752627</v>
      </c>
      <c r="N330" s="58">
        <v>1225261302000</v>
      </c>
      <c r="O330" s="58">
        <v>157142910000</v>
      </c>
      <c r="P330" s="58">
        <f t="shared" si="133"/>
        <v>976278582156</v>
      </c>
      <c r="Q330" s="58">
        <v>0</v>
      </c>
      <c r="R330" s="58">
        <v>0</v>
      </c>
      <c r="S330" s="58">
        <v>351956456156</v>
      </c>
      <c r="T330" s="58">
        <v>419091155000</v>
      </c>
      <c r="U330" s="58">
        <v>205230971000</v>
      </c>
      <c r="V330" s="58">
        <f t="shared" si="134"/>
        <v>3993514701340</v>
      </c>
      <c r="W330" s="58">
        <f t="shared" si="135"/>
        <v>2331084811310.4302</v>
      </c>
      <c r="X330" s="58">
        <v>1686606093712.9299</v>
      </c>
      <c r="Y330" s="58">
        <v>0</v>
      </c>
      <c r="Z330" s="58">
        <v>0</v>
      </c>
      <c r="AA330" s="58">
        <v>125269702100</v>
      </c>
      <c r="AB330" s="58">
        <v>55337353560</v>
      </c>
      <c r="AC330" s="58">
        <v>89994815279.800003</v>
      </c>
      <c r="AD330" s="58">
        <v>370876846657.70001</v>
      </c>
      <c r="AE330" s="58">
        <v>3000000000</v>
      </c>
      <c r="AF330" s="58">
        <f t="shared" si="136"/>
        <v>1662429890029.5698</v>
      </c>
      <c r="AG330" s="58">
        <v>100143442171</v>
      </c>
      <c r="AH330" s="58">
        <v>821808009592.32996</v>
      </c>
      <c r="AI330" s="58">
        <v>740478438266.23999</v>
      </c>
      <c r="AJ330" s="58">
        <f t="shared" si="137"/>
        <v>235914458740</v>
      </c>
      <c r="AK330" s="58">
        <v>223014458740</v>
      </c>
      <c r="AL330" s="58">
        <v>0</v>
      </c>
      <c r="AM330" s="58">
        <v>0</v>
      </c>
      <c r="AN330" s="58">
        <v>0</v>
      </c>
      <c r="AO330" s="58">
        <v>0</v>
      </c>
      <c r="AP330" s="58">
        <v>12900000000</v>
      </c>
      <c r="AQ330" s="58">
        <f t="shared" si="138"/>
        <v>12900000000</v>
      </c>
      <c r="AR330" s="58">
        <v>0</v>
      </c>
      <c r="AS330" s="58">
        <v>12900000000</v>
      </c>
      <c r="AT330" s="58">
        <v>0</v>
      </c>
      <c r="AU330" s="58">
        <v>0</v>
      </c>
      <c r="AV330" s="59">
        <f t="shared" si="139"/>
        <v>-223014458740</v>
      </c>
      <c r="AW330" s="59">
        <f t="shared" si="119"/>
        <v>223014458740</v>
      </c>
      <c r="AX330" s="60">
        <f t="shared" si="141"/>
        <v>0</v>
      </c>
      <c r="AY330" s="61">
        <v>1</v>
      </c>
      <c r="AZ330" s="62"/>
      <c r="BA330" s="52">
        <v>1</v>
      </c>
      <c r="BB330" s="6"/>
      <c r="BC330" s="6"/>
      <c r="BD330" s="6"/>
      <c r="BE330" s="52">
        <v>1</v>
      </c>
      <c r="BF330" s="64" t="s">
        <v>114</v>
      </c>
      <c r="BG330" s="5" t="s">
        <v>96</v>
      </c>
      <c r="BH330" s="5" t="s">
        <v>295</v>
      </c>
      <c r="BJ330" s="6">
        <v>1</v>
      </c>
    </row>
    <row r="331" spans="1:62" ht="15" customHeight="1" x14ac:dyDescent="0.25">
      <c r="A331" s="53">
        <f t="shared" si="140"/>
        <v>253</v>
      </c>
      <c r="B331" s="53">
        <f t="shared" si="140"/>
        <v>24</v>
      </c>
      <c r="C331" s="54" t="s">
        <v>471</v>
      </c>
      <c r="D331" s="55" t="s">
        <v>104</v>
      </c>
      <c r="E331" s="56">
        <v>42361</v>
      </c>
      <c r="F331" s="57">
        <f t="shared" si="130"/>
        <v>1602454474887.6401</v>
      </c>
      <c r="G331" s="58">
        <f t="shared" si="131"/>
        <v>163808258579.64001</v>
      </c>
      <c r="H331" s="58">
        <v>26499883771</v>
      </c>
      <c r="I331" s="58">
        <v>13843158445</v>
      </c>
      <c r="J331" s="58">
        <v>4301572221.7299995</v>
      </c>
      <c r="K331" s="58">
        <v>119163644141.91</v>
      </c>
      <c r="L331" s="58">
        <f t="shared" si="132"/>
        <v>1070336948695</v>
      </c>
      <c r="M331" s="58">
        <v>87941759255</v>
      </c>
      <c r="N331" s="58">
        <v>821084393000</v>
      </c>
      <c r="O331" s="58">
        <v>161310796440</v>
      </c>
      <c r="P331" s="58">
        <f t="shared" si="133"/>
        <v>368309267613</v>
      </c>
      <c r="Q331" s="58">
        <v>6224329500</v>
      </c>
      <c r="R331" s="58">
        <v>0</v>
      </c>
      <c r="S331" s="58">
        <v>71309043113</v>
      </c>
      <c r="T331" s="58">
        <v>203315617000</v>
      </c>
      <c r="U331" s="58">
        <v>87460278000</v>
      </c>
      <c r="V331" s="58">
        <f t="shared" si="134"/>
        <v>1709130267869.28</v>
      </c>
      <c r="W331" s="58">
        <f t="shared" si="135"/>
        <v>980676113511.28003</v>
      </c>
      <c r="X331" s="58">
        <v>783384923618.28003</v>
      </c>
      <c r="Y331" s="58">
        <v>0</v>
      </c>
      <c r="Z331" s="58">
        <v>0</v>
      </c>
      <c r="AA331" s="58">
        <v>4496990000</v>
      </c>
      <c r="AB331" s="58">
        <v>1000000000</v>
      </c>
      <c r="AC331" s="58">
        <v>2298245000</v>
      </c>
      <c r="AD331" s="58">
        <v>184995954893</v>
      </c>
      <c r="AE331" s="58">
        <v>4500000000</v>
      </c>
      <c r="AF331" s="58">
        <f t="shared" si="136"/>
        <v>728454154358</v>
      </c>
      <c r="AG331" s="58">
        <v>72245418440</v>
      </c>
      <c r="AH331" s="58">
        <v>295158769333</v>
      </c>
      <c r="AI331" s="58">
        <v>361049966585</v>
      </c>
      <c r="AJ331" s="58">
        <f t="shared" si="137"/>
        <v>106675792981.64</v>
      </c>
      <c r="AK331" s="58">
        <v>106675792981.64</v>
      </c>
      <c r="AL331" s="58">
        <v>0</v>
      </c>
      <c r="AM331" s="58">
        <v>0</v>
      </c>
      <c r="AN331" s="58">
        <v>0</v>
      </c>
      <c r="AO331" s="58">
        <v>0</v>
      </c>
      <c r="AP331" s="58">
        <v>0</v>
      </c>
      <c r="AQ331" s="58">
        <f t="shared" si="138"/>
        <v>0</v>
      </c>
      <c r="AR331" s="58">
        <v>0</v>
      </c>
      <c r="AS331" s="58">
        <v>0</v>
      </c>
      <c r="AT331" s="58">
        <v>0</v>
      </c>
      <c r="AU331" s="58">
        <v>0</v>
      </c>
      <c r="AV331" s="59">
        <f t="shared" si="139"/>
        <v>-106675792981.63989</v>
      </c>
      <c r="AW331" s="59">
        <f t="shared" si="119"/>
        <v>106675792981.64</v>
      </c>
      <c r="AX331" s="60">
        <f t="shared" si="141"/>
        <v>0</v>
      </c>
      <c r="AY331" s="61">
        <v>1</v>
      </c>
      <c r="AZ331" s="62"/>
      <c r="BA331" s="52">
        <v>1</v>
      </c>
      <c r="BB331" s="6"/>
      <c r="BC331" s="6"/>
      <c r="BD331" s="6"/>
      <c r="BE331" s="52">
        <v>1</v>
      </c>
      <c r="BG331" s="5" t="s">
        <v>96</v>
      </c>
      <c r="BH331" s="5" t="s">
        <v>97</v>
      </c>
      <c r="BI331" s="5" t="s">
        <v>472</v>
      </c>
      <c r="BJ331" s="6">
        <v>1</v>
      </c>
    </row>
    <row r="332" spans="1:62" ht="15" customHeight="1" x14ac:dyDescent="0.25">
      <c r="A332" s="53">
        <f t="shared" si="140"/>
        <v>254</v>
      </c>
      <c r="B332" s="53">
        <f t="shared" si="140"/>
        <v>25</v>
      </c>
      <c r="C332" s="54" t="s">
        <v>473</v>
      </c>
      <c r="D332" s="55" t="s">
        <v>121</v>
      </c>
      <c r="E332" s="56">
        <v>42369</v>
      </c>
      <c r="F332" s="57">
        <f t="shared" si="130"/>
        <v>2161238108200</v>
      </c>
      <c r="G332" s="58">
        <f t="shared" si="131"/>
        <v>169032544087</v>
      </c>
      <c r="H332" s="58">
        <v>18091517862</v>
      </c>
      <c r="I332" s="58">
        <v>17332292249</v>
      </c>
      <c r="J332" s="58">
        <v>15337250000</v>
      </c>
      <c r="K332" s="58">
        <v>118271483976</v>
      </c>
      <c r="L332" s="58">
        <f t="shared" si="132"/>
        <v>1464873011079</v>
      </c>
      <c r="M332" s="58">
        <v>128790468079</v>
      </c>
      <c r="N332" s="58">
        <v>1110487853000</v>
      </c>
      <c r="O332" s="58">
        <v>225594690000</v>
      </c>
      <c r="P332" s="58">
        <f t="shared" si="133"/>
        <v>527332553034</v>
      </c>
      <c r="Q332" s="58">
        <v>1544106754</v>
      </c>
      <c r="R332" s="58">
        <v>0</v>
      </c>
      <c r="S332" s="58">
        <v>72868061280</v>
      </c>
      <c r="T332" s="58">
        <v>239972235000</v>
      </c>
      <c r="U332" s="58">
        <v>212948150000</v>
      </c>
      <c r="V332" s="58">
        <f t="shared" si="134"/>
        <v>2229986581358</v>
      </c>
      <c r="W332" s="58">
        <f t="shared" si="135"/>
        <v>1452045418995</v>
      </c>
      <c r="X332" s="58">
        <v>1022752220056</v>
      </c>
      <c r="Y332" s="58">
        <v>0</v>
      </c>
      <c r="Z332" s="58">
        <v>0</v>
      </c>
      <c r="AA332" s="58">
        <v>51532640137</v>
      </c>
      <c r="AB332" s="58">
        <v>15544600000</v>
      </c>
      <c r="AC332" s="58">
        <v>2319564504</v>
      </c>
      <c r="AD332" s="58">
        <v>354896394298</v>
      </c>
      <c r="AE332" s="58">
        <v>5000000000</v>
      </c>
      <c r="AF332" s="58">
        <f t="shared" si="136"/>
        <v>777941162363</v>
      </c>
      <c r="AG332" s="58">
        <v>57967477257</v>
      </c>
      <c r="AH332" s="58">
        <v>380763771542</v>
      </c>
      <c r="AI332" s="58">
        <v>339209913564</v>
      </c>
      <c r="AJ332" s="58">
        <f t="shared" si="137"/>
        <v>78748473158</v>
      </c>
      <c r="AK332" s="58">
        <v>78748473158</v>
      </c>
      <c r="AL332" s="58">
        <v>0</v>
      </c>
      <c r="AM332" s="58">
        <v>0</v>
      </c>
      <c r="AN332" s="58">
        <v>0</v>
      </c>
      <c r="AO332" s="58">
        <v>0</v>
      </c>
      <c r="AP332" s="58">
        <v>0</v>
      </c>
      <c r="AQ332" s="58">
        <f t="shared" si="138"/>
        <v>10000000000</v>
      </c>
      <c r="AR332" s="58">
        <v>10000000000</v>
      </c>
      <c r="AS332" s="58">
        <v>0</v>
      </c>
      <c r="AT332" s="58">
        <v>0</v>
      </c>
      <c r="AU332" s="58">
        <v>0</v>
      </c>
      <c r="AV332" s="59">
        <f t="shared" si="139"/>
        <v>-68748473158</v>
      </c>
      <c r="AW332" s="59">
        <f t="shared" si="119"/>
        <v>68748473158</v>
      </c>
      <c r="AX332" s="60">
        <f t="shared" si="141"/>
        <v>0</v>
      </c>
      <c r="AY332" s="61">
        <v>1</v>
      </c>
      <c r="AZ332" s="62"/>
      <c r="BA332" s="52">
        <v>1</v>
      </c>
      <c r="BB332" s="6"/>
      <c r="BC332" s="6"/>
      <c r="BD332" s="6"/>
      <c r="BE332" s="64">
        <v>1</v>
      </c>
      <c r="BG332" s="5" t="s">
        <v>96</v>
      </c>
      <c r="BH332" s="5" t="s">
        <v>102</v>
      </c>
      <c r="BJ332" s="6">
        <v>1</v>
      </c>
    </row>
    <row r="333" spans="1:62" ht="15" customHeight="1" x14ac:dyDescent="0.25">
      <c r="A333" s="53">
        <f t="shared" si="140"/>
        <v>255</v>
      </c>
      <c r="B333" s="53">
        <f t="shared" si="140"/>
        <v>26</v>
      </c>
      <c r="C333" s="54" t="s">
        <v>474</v>
      </c>
      <c r="D333" s="55" t="s">
        <v>239</v>
      </c>
      <c r="E333" s="56">
        <v>42366</v>
      </c>
      <c r="F333" s="57">
        <f t="shared" si="130"/>
        <v>1736675896514</v>
      </c>
      <c r="G333" s="58">
        <f t="shared" si="131"/>
        <v>142209750000</v>
      </c>
      <c r="H333" s="58">
        <v>22353970000</v>
      </c>
      <c r="I333" s="58">
        <v>24847680000</v>
      </c>
      <c r="J333" s="58">
        <v>6100500000</v>
      </c>
      <c r="K333" s="58">
        <v>88907600000</v>
      </c>
      <c r="L333" s="58">
        <f t="shared" si="132"/>
        <v>1126613950514</v>
      </c>
      <c r="M333" s="58">
        <v>110448369514</v>
      </c>
      <c r="N333" s="58">
        <v>901379781000</v>
      </c>
      <c r="O333" s="58">
        <v>114785800000</v>
      </c>
      <c r="P333" s="58">
        <f t="shared" si="133"/>
        <v>467852196000</v>
      </c>
      <c r="Q333" s="58">
        <v>3000000000</v>
      </c>
      <c r="R333" s="58">
        <v>0</v>
      </c>
      <c r="S333" s="58">
        <v>89006541000</v>
      </c>
      <c r="T333" s="58">
        <v>272129117000</v>
      </c>
      <c r="U333" s="58">
        <v>103716538000</v>
      </c>
      <c r="V333" s="58">
        <f t="shared" si="134"/>
        <v>1839360460270</v>
      </c>
      <c r="W333" s="58">
        <f t="shared" si="135"/>
        <v>1172394461240</v>
      </c>
      <c r="X333" s="58">
        <v>947973842512</v>
      </c>
      <c r="Y333" s="58">
        <v>0</v>
      </c>
      <c r="Z333" s="58">
        <v>0</v>
      </c>
      <c r="AA333" s="58">
        <v>13802277000</v>
      </c>
      <c r="AB333" s="58">
        <v>3647080000</v>
      </c>
      <c r="AC333" s="58">
        <v>6858226592</v>
      </c>
      <c r="AD333" s="58">
        <v>195082762929</v>
      </c>
      <c r="AE333" s="58">
        <v>5030272207</v>
      </c>
      <c r="AF333" s="58">
        <f t="shared" si="136"/>
        <v>666965999030</v>
      </c>
      <c r="AG333" s="58">
        <v>73053870350</v>
      </c>
      <c r="AH333" s="58">
        <v>211719420716</v>
      </c>
      <c r="AI333" s="58">
        <v>382192707964</v>
      </c>
      <c r="AJ333" s="58">
        <f t="shared" si="137"/>
        <v>105684563756</v>
      </c>
      <c r="AK333" s="58">
        <v>105124322361</v>
      </c>
      <c r="AL333" s="58">
        <v>0</v>
      </c>
      <c r="AM333" s="58">
        <v>0</v>
      </c>
      <c r="AN333" s="58">
        <v>0</v>
      </c>
      <c r="AO333" s="58">
        <v>560241395</v>
      </c>
      <c r="AP333" s="58">
        <v>0</v>
      </c>
      <c r="AQ333" s="58">
        <f t="shared" si="138"/>
        <v>3000000000</v>
      </c>
      <c r="AR333" s="58">
        <v>0</v>
      </c>
      <c r="AS333" s="58">
        <v>3000000000</v>
      </c>
      <c r="AT333" s="58">
        <v>0</v>
      </c>
      <c r="AU333" s="58">
        <v>0</v>
      </c>
      <c r="AV333" s="59">
        <f t="shared" si="139"/>
        <v>-102684563756</v>
      </c>
      <c r="AW333" s="59">
        <f t="shared" si="119"/>
        <v>102684563756</v>
      </c>
      <c r="AX333" s="60">
        <f t="shared" si="141"/>
        <v>0</v>
      </c>
      <c r="AY333" s="61">
        <v>1</v>
      </c>
      <c r="AZ333" s="62"/>
      <c r="BA333" s="52">
        <v>1</v>
      </c>
      <c r="BB333" s="6"/>
      <c r="BC333" s="6"/>
      <c r="BD333" s="6"/>
      <c r="BE333" s="52">
        <v>1</v>
      </c>
      <c r="BG333" s="5" t="s">
        <v>96</v>
      </c>
      <c r="BH333" s="5" t="s">
        <v>102</v>
      </c>
      <c r="BJ333" s="6">
        <v>1</v>
      </c>
    </row>
    <row r="334" spans="1:62" ht="15" customHeight="1" x14ac:dyDescent="0.25">
      <c r="A334" s="53">
        <f t="shared" si="140"/>
        <v>256</v>
      </c>
      <c r="B334" s="53">
        <f t="shared" si="140"/>
        <v>27</v>
      </c>
      <c r="C334" s="54" t="s">
        <v>475</v>
      </c>
      <c r="D334" s="55" t="s">
        <v>101</v>
      </c>
      <c r="E334" s="56">
        <v>42366</v>
      </c>
      <c r="F334" s="57">
        <f t="shared" si="130"/>
        <v>2153317364022.99</v>
      </c>
      <c r="G334" s="58">
        <f t="shared" si="131"/>
        <v>300384944111.98999</v>
      </c>
      <c r="H334" s="58">
        <v>155886224220</v>
      </c>
      <c r="I334" s="58">
        <v>16848648029</v>
      </c>
      <c r="J334" s="58">
        <v>10746001490.99</v>
      </c>
      <c r="K334" s="58">
        <v>116904070372</v>
      </c>
      <c r="L334" s="58">
        <f t="shared" si="132"/>
        <v>1276347402860</v>
      </c>
      <c r="M334" s="58">
        <v>97602964000</v>
      </c>
      <c r="N334" s="58">
        <v>1046758509000</v>
      </c>
      <c r="O334" s="58">
        <v>131985929860</v>
      </c>
      <c r="P334" s="58">
        <f t="shared" si="133"/>
        <v>576585017051</v>
      </c>
      <c r="Q334" s="58">
        <v>0</v>
      </c>
      <c r="R334" s="58">
        <v>0</v>
      </c>
      <c r="S334" s="58">
        <v>101807867051</v>
      </c>
      <c r="T334" s="58">
        <v>252178798000</v>
      </c>
      <c r="U334" s="58">
        <v>222598352000</v>
      </c>
      <c r="V334" s="58">
        <f t="shared" si="134"/>
        <v>2240158401700.9902</v>
      </c>
      <c r="W334" s="58">
        <f t="shared" si="135"/>
        <v>1380914526940.99</v>
      </c>
      <c r="X334" s="58">
        <v>980282079765.43994</v>
      </c>
      <c r="Y334" s="58">
        <v>0</v>
      </c>
      <c r="Z334" s="58">
        <v>0</v>
      </c>
      <c r="AA334" s="58">
        <v>46673780600</v>
      </c>
      <c r="AB334" s="58">
        <v>12359586000</v>
      </c>
      <c r="AC334" s="58">
        <v>17273487225</v>
      </c>
      <c r="AD334" s="58">
        <v>315834887392</v>
      </c>
      <c r="AE334" s="58">
        <v>8490705958.5500002</v>
      </c>
      <c r="AF334" s="58">
        <f t="shared" si="136"/>
        <v>859243874760</v>
      </c>
      <c r="AG334" s="58">
        <v>84293487500</v>
      </c>
      <c r="AH334" s="58">
        <v>384670054560</v>
      </c>
      <c r="AI334" s="58">
        <v>390280332700</v>
      </c>
      <c r="AJ334" s="58">
        <f t="shared" si="137"/>
        <v>86841037678</v>
      </c>
      <c r="AK334" s="58">
        <v>82977120000</v>
      </c>
      <c r="AL334" s="58">
        <v>0</v>
      </c>
      <c r="AM334" s="58">
        <v>0</v>
      </c>
      <c r="AN334" s="58">
        <v>0</v>
      </c>
      <c r="AO334" s="58">
        <v>3307523638</v>
      </c>
      <c r="AP334" s="58">
        <v>556394040</v>
      </c>
      <c r="AQ334" s="58">
        <f t="shared" si="138"/>
        <v>0</v>
      </c>
      <c r="AR334" s="58">
        <v>0</v>
      </c>
      <c r="AS334" s="58">
        <v>0</v>
      </c>
      <c r="AT334" s="58">
        <v>0</v>
      </c>
      <c r="AU334" s="58">
        <v>0</v>
      </c>
      <c r="AV334" s="59">
        <f t="shared" si="139"/>
        <v>-86841037678.000244</v>
      </c>
      <c r="AW334" s="59">
        <f t="shared" si="119"/>
        <v>86841037678</v>
      </c>
      <c r="AX334" s="60">
        <f t="shared" si="141"/>
        <v>-2.44140625E-4</v>
      </c>
      <c r="AY334" s="61">
        <v>1</v>
      </c>
      <c r="AZ334" s="62"/>
      <c r="BA334" s="52">
        <v>1</v>
      </c>
      <c r="BB334" s="6"/>
      <c r="BC334" s="6"/>
      <c r="BD334" s="6"/>
      <c r="BE334" s="52">
        <v>1</v>
      </c>
      <c r="BG334" s="5" t="s">
        <v>96</v>
      </c>
      <c r="BH334" s="5" t="s">
        <v>97</v>
      </c>
      <c r="BJ334" s="6">
        <v>1</v>
      </c>
    </row>
    <row r="335" spans="1:62" ht="15" customHeight="1" x14ac:dyDescent="0.25">
      <c r="A335" s="53">
        <f t="shared" si="140"/>
        <v>257</v>
      </c>
      <c r="B335" s="53">
        <f t="shared" si="140"/>
        <v>28</v>
      </c>
      <c r="C335" s="54" t="s">
        <v>476</v>
      </c>
      <c r="D335" s="55" t="s">
        <v>101</v>
      </c>
      <c r="E335" s="56">
        <v>42361</v>
      </c>
      <c r="F335" s="57">
        <f t="shared" si="130"/>
        <v>2400427251892.1602</v>
      </c>
      <c r="G335" s="58">
        <f t="shared" si="131"/>
        <v>240482563975.66</v>
      </c>
      <c r="H335" s="58">
        <v>61364000000</v>
      </c>
      <c r="I335" s="58">
        <v>19689694055</v>
      </c>
      <c r="J335" s="58">
        <v>4391779420.6599998</v>
      </c>
      <c r="K335" s="58">
        <v>155037090500</v>
      </c>
      <c r="L335" s="58">
        <f t="shared" si="132"/>
        <v>1835539212520</v>
      </c>
      <c r="M335" s="58">
        <v>73727177000</v>
      </c>
      <c r="N335" s="58">
        <v>1172557802000</v>
      </c>
      <c r="O335" s="58">
        <v>589254233520</v>
      </c>
      <c r="P335" s="58">
        <f t="shared" si="133"/>
        <v>324405475396.5</v>
      </c>
      <c r="Q335" s="58">
        <v>0</v>
      </c>
      <c r="R335" s="58">
        <v>0</v>
      </c>
      <c r="S335" s="58">
        <v>122615749396.5</v>
      </c>
      <c r="T335" s="58">
        <v>42385250000</v>
      </c>
      <c r="U335" s="58">
        <v>159404476000</v>
      </c>
      <c r="V335" s="58">
        <f t="shared" si="134"/>
        <v>2417754736127.1602</v>
      </c>
      <c r="W335" s="58">
        <f t="shared" si="135"/>
        <v>1670427512844.1599</v>
      </c>
      <c r="X335" s="58">
        <v>1330499694844.1599</v>
      </c>
      <c r="Y335" s="58">
        <v>0</v>
      </c>
      <c r="Z335" s="58">
        <v>0</v>
      </c>
      <c r="AA335" s="58">
        <v>27513000000</v>
      </c>
      <c r="AB335" s="58">
        <v>9675960000</v>
      </c>
      <c r="AC335" s="58">
        <v>12801382000</v>
      </c>
      <c r="AD335" s="58">
        <v>286437476000</v>
      </c>
      <c r="AE335" s="58">
        <v>3500000000</v>
      </c>
      <c r="AF335" s="58">
        <f t="shared" si="136"/>
        <v>747327223283</v>
      </c>
      <c r="AG335" s="58">
        <v>67905352800</v>
      </c>
      <c r="AH335" s="58">
        <v>377350550150</v>
      </c>
      <c r="AI335" s="58">
        <v>302071320333</v>
      </c>
      <c r="AJ335" s="58">
        <f t="shared" si="137"/>
        <v>35327484235</v>
      </c>
      <c r="AK335" s="58">
        <v>35327484235</v>
      </c>
      <c r="AL335" s="58">
        <v>0</v>
      </c>
      <c r="AM335" s="58">
        <v>0</v>
      </c>
      <c r="AN335" s="58">
        <v>0</v>
      </c>
      <c r="AO335" s="58">
        <v>0</v>
      </c>
      <c r="AP335" s="58">
        <v>0</v>
      </c>
      <c r="AQ335" s="58">
        <f t="shared" si="138"/>
        <v>18000000000</v>
      </c>
      <c r="AR335" s="58">
        <v>14000000000</v>
      </c>
      <c r="AS335" s="58">
        <v>4000000000</v>
      </c>
      <c r="AT335" s="58">
        <v>0</v>
      </c>
      <c r="AU335" s="58">
        <v>0</v>
      </c>
      <c r="AV335" s="59">
        <f t="shared" si="139"/>
        <v>-17327484235</v>
      </c>
      <c r="AW335" s="59">
        <f t="shared" si="119"/>
        <v>17327484235</v>
      </c>
      <c r="AX335" s="60">
        <f t="shared" si="141"/>
        <v>0</v>
      </c>
      <c r="AY335" s="61">
        <v>1</v>
      </c>
      <c r="AZ335" s="62"/>
      <c r="BA335" s="52">
        <v>1</v>
      </c>
      <c r="BB335" s="6"/>
      <c r="BC335" s="6"/>
      <c r="BD335" s="6"/>
      <c r="BE335" s="52">
        <v>1</v>
      </c>
      <c r="BG335" s="5" t="s">
        <v>96</v>
      </c>
      <c r="BH335" s="5" t="s">
        <v>130</v>
      </c>
      <c r="BJ335" s="6">
        <v>1</v>
      </c>
    </row>
    <row r="336" spans="1:62" ht="15" customHeight="1" x14ac:dyDescent="0.25">
      <c r="A336" s="53">
        <f t="shared" si="140"/>
        <v>258</v>
      </c>
      <c r="B336" s="53">
        <f t="shared" si="140"/>
        <v>29</v>
      </c>
      <c r="C336" s="54" t="s">
        <v>477</v>
      </c>
      <c r="D336" s="55" t="s">
        <v>239</v>
      </c>
      <c r="E336" s="56">
        <v>42367</v>
      </c>
      <c r="F336" s="57">
        <f t="shared" si="130"/>
        <v>2231697534470</v>
      </c>
      <c r="G336" s="58">
        <f t="shared" si="131"/>
        <v>413772405625</v>
      </c>
      <c r="H336" s="58">
        <v>254193485000</v>
      </c>
      <c r="I336" s="58">
        <v>38699927925</v>
      </c>
      <c r="J336" s="58">
        <v>4590525000</v>
      </c>
      <c r="K336" s="58">
        <v>116288467700</v>
      </c>
      <c r="L336" s="58">
        <f t="shared" si="132"/>
        <v>1462703910960</v>
      </c>
      <c r="M336" s="58">
        <v>87574954000</v>
      </c>
      <c r="N336" s="58">
        <v>991180363000</v>
      </c>
      <c r="O336" s="58">
        <v>383948593960</v>
      </c>
      <c r="P336" s="58">
        <f t="shared" si="133"/>
        <v>355221217885</v>
      </c>
      <c r="Q336" s="58">
        <v>0</v>
      </c>
      <c r="R336" s="58">
        <v>0</v>
      </c>
      <c r="S336" s="58">
        <v>128371013885</v>
      </c>
      <c r="T336" s="58">
        <v>41419834000</v>
      </c>
      <c r="U336" s="58">
        <v>185430370000</v>
      </c>
      <c r="V336" s="58">
        <f t="shared" si="134"/>
        <v>2360965229704.2402</v>
      </c>
      <c r="W336" s="58">
        <f t="shared" si="135"/>
        <v>1413980011579</v>
      </c>
      <c r="X336" s="58">
        <v>1026094545122</v>
      </c>
      <c r="Y336" s="58">
        <v>0</v>
      </c>
      <c r="Z336" s="58">
        <v>0</v>
      </c>
      <c r="AA336" s="58">
        <v>23351700000</v>
      </c>
      <c r="AB336" s="58">
        <v>5326000000</v>
      </c>
      <c r="AC336" s="58">
        <v>23844192400</v>
      </c>
      <c r="AD336" s="58">
        <v>327863574057</v>
      </c>
      <c r="AE336" s="58">
        <v>7500000000</v>
      </c>
      <c r="AF336" s="58">
        <f t="shared" si="136"/>
        <v>946985218125.23999</v>
      </c>
      <c r="AG336" s="58">
        <v>82911040937</v>
      </c>
      <c r="AH336" s="58">
        <v>357306889153</v>
      </c>
      <c r="AI336" s="58">
        <v>506767288035.23999</v>
      </c>
      <c r="AJ336" s="58">
        <f t="shared" si="137"/>
        <v>129267695234.24001</v>
      </c>
      <c r="AK336" s="58">
        <v>129267695234.24001</v>
      </c>
      <c r="AL336" s="58">
        <v>0</v>
      </c>
      <c r="AM336" s="58">
        <v>0</v>
      </c>
      <c r="AN336" s="58">
        <v>0</v>
      </c>
      <c r="AO336" s="58">
        <v>0</v>
      </c>
      <c r="AP336" s="58">
        <v>0</v>
      </c>
      <c r="AQ336" s="58">
        <f t="shared" si="138"/>
        <v>0</v>
      </c>
      <c r="AR336" s="58">
        <v>0</v>
      </c>
      <c r="AS336" s="58">
        <v>0</v>
      </c>
      <c r="AT336" s="58">
        <v>0</v>
      </c>
      <c r="AU336" s="58">
        <v>0</v>
      </c>
      <c r="AV336" s="59">
        <f t="shared" si="139"/>
        <v>-129267695234.24023</v>
      </c>
      <c r="AW336" s="59">
        <f t="shared" si="119"/>
        <v>129267695234.24001</v>
      </c>
      <c r="AX336" s="60">
        <f t="shared" si="141"/>
        <v>-2.288818359375E-4</v>
      </c>
      <c r="AY336" s="61">
        <v>1</v>
      </c>
      <c r="AZ336" s="62"/>
      <c r="BA336" s="52">
        <v>1</v>
      </c>
      <c r="BB336" s="6"/>
      <c r="BC336" s="6"/>
      <c r="BD336" s="6"/>
      <c r="BE336" s="52">
        <v>1</v>
      </c>
      <c r="BG336" s="5" t="s">
        <v>96</v>
      </c>
      <c r="BH336" s="5" t="s">
        <v>102</v>
      </c>
      <c r="BJ336" s="6">
        <v>1</v>
      </c>
    </row>
    <row r="337" spans="1:62" ht="15" customHeight="1" x14ac:dyDescent="0.25">
      <c r="A337" s="53">
        <f t="shared" si="140"/>
        <v>259</v>
      </c>
      <c r="B337" s="53">
        <f t="shared" si="140"/>
        <v>30</v>
      </c>
      <c r="C337" s="54" t="s">
        <v>478</v>
      </c>
      <c r="D337" s="55" t="s">
        <v>126</v>
      </c>
      <c r="E337" s="56">
        <v>42369</v>
      </c>
      <c r="F337" s="57">
        <f t="shared" si="130"/>
        <v>857679313304.57996</v>
      </c>
      <c r="G337" s="58">
        <f t="shared" si="131"/>
        <v>118739324302.57999</v>
      </c>
      <c r="H337" s="58">
        <v>94100000000</v>
      </c>
      <c r="I337" s="58">
        <v>8060904391</v>
      </c>
      <c r="J337" s="58">
        <v>2301429333.2600002</v>
      </c>
      <c r="K337" s="58">
        <v>14276990578.32</v>
      </c>
      <c r="L337" s="58">
        <f t="shared" si="132"/>
        <v>616209696880</v>
      </c>
      <c r="M337" s="58">
        <v>57368870000</v>
      </c>
      <c r="N337" s="58">
        <v>480460016000</v>
      </c>
      <c r="O337" s="58">
        <v>78380810880</v>
      </c>
      <c r="P337" s="58">
        <f t="shared" si="133"/>
        <v>122730292122</v>
      </c>
      <c r="Q337" s="58">
        <v>0</v>
      </c>
      <c r="R337" s="58">
        <v>0</v>
      </c>
      <c r="S337" s="58">
        <v>53245676122</v>
      </c>
      <c r="T337" s="58">
        <v>52874509000</v>
      </c>
      <c r="U337" s="58">
        <v>16610107000</v>
      </c>
      <c r="V337" s="58">
        <f t="shared" si="134"/>
        <v>878928063304.58008</v>
      </c>
      <c r="W337" s="58">
        <f t="shared" si="135"/>
        <v>439601391806.29999</v>
      </c>
      <c r="X337" s="58">
        <v>311666706507</v>
      </c>
      <c r="Y337" s="58">
        <v>0</v>
      </c>
      <c r="Z337" s="58">
        <v>0</v>
      </c>
      <c r="AA337" s="58">
        <v>65537864000</v>
      </c>
      <c r="AB337" s="58">
        <v>11683120000</v>
      </c>
      <c r="AC337" s="58">
        <v>8156890439.1000004</v>
      </c>
      <c r="AD337" s="58">
        <v>41556810860.199997</v>
      </c>
      <c r="AE337" s="58">
        <v>1000000000</v>
      </c>
      <c r="AF337" s="58">
        <f t="shared" si="136"/>
        <v>439326671498.28003</v>
      </c>
      <c r="AG337" s="58">
        <v>40171174500</v>
      </c>
      <c r="AH337" s="58">
        <v>195636272390.12</v>
      </c>
      <c r="AI337" s="58">
        <v>203519224608.16</v>
      </c>
      <c r="AJ337" s="58">
        <f t="shared" si="137"/>
        <v>24248750000</v>
      </c>
      <c r="AK337" s="58">
        <v>24248750000</v>
      </c>
      <c r="AL337" s="58">
        <v>0</v>
      </c>
      <c r="AM337" s="58">
        <v>0</v>
      </c>
      <c r="AN337" s="58">
        <v>0</v>
      </c>
      <c r="AO337" s="58">
        <v>0</v>
      </c>
      <c r="AP337" s="58">
        <v>0</v>
      </c>
      <c r="AQ337" s="58">
        <f t="shared" si="138"/>
        <v>3000000000</v>
      </c>
      <c r="AR337" s="58">
        <v>0</v>
      </c>
      <c r="AS337" s="58">
        <v>3000000000</v>
      </c>
      <c r="AT337" s="58">
        <v>0</v>
      </c>
      <c r="AU337" s="58">
        <v>0</v>
      </c>
      <c r="AV337" s="59">
        <f t="shared" si="139"/>
        <v>-21248750000.000122</v>
      </c>
      <c r="AW337" s="59">
        <f t="shared" si="119"/>
        <v>21248750000</v>
      </c>
      <c r="AX337" s="60">
        <f t="shared" si="141"/>
        <v>-1.220703125E-4</v>
      </c>
      <c r="AY337" s="61">
        <v>1</v>
      </c>
      <c r="AZ337" s="62"/>
      <c r="BA337" s="52">
        <v>1</v>
      </c>
      <c r="BB337" s="6"/>
      <c r="BC337" s="6"/>
      <c r="BD337" s="6"/>
      <c r="BE337" s="52">
        <v>1</v>
      </c>
      <c r="BG337" s="5" t="s">
        <v>96</v>
      </c>
      <c r="BH337" s="5" t="s">
        <v>102</v>
      </c>
      <c r="BJ337" s="6">
        <v>1</v>
      </c>
    </row>
    <row r="338" spans="1:62" ht="15" customHeight="1" x14ac:dyDescent="0.25">
      <c r="A338" s="53">
        <f t="shared" si="140"/>
        <v>260</v>
      </c>
      <c r="B338" s="53">
        <f t="shared" si="140"/>
        <v>31</v>
      </c>
      <c r="C338" s="54" t="s">
        <v>479</v>
      </c>
      <c r="D338" s="55" t="s">
        <v>104</v>
      </c>
      <c r="E338" s="56">
        <v>42355</v>
      </c>
      <c r="F338" s="57">
        <f t="shared" si="130"/>
        <v>826116703561.80005</v>
      </c>
      <c r="G338" s="58">
        <f t="shared" si="131"/>
        <v>108170662467.8</v>
      </c>
      <c r="H338" s="58">
        <v>22913458836</v>
      </c>
      <c r="I338" s="58">
        <v>8662434703.7999992</v>
      </c>
      <c r="J338" s="58">
        <v>1116831400</v>
      </c>
      <c r="K338" s="58">
        <v>75477937528</v>
      </c>
      <c r="L338" s="58">
        <f t="shared" si="132"/>
        <v>573436787940</v>
      </c>
      <c r="M338" s="58">
        <v>63664864000</v>
      </c>
      <c r="N338" s="58">
        <v>428743959000</v>
      </c>
      <c r="O338" s="58">
        <v>81027964940</v>
      </c>
      <c r="P338" s="58">
        <f t="shared" si="133"/>
        <v>144509253154</v>
      </c>
      <c r="Q338" s="58">
        <v>0</v>
      </c>
      <c r="R338" s="58">
        <v>0</v>
      </c>
      <c r="S338" s="58">
        <v>56502847154</v>
      </c>
      <c r="T338" s="58">
        <v>88006406000</v>
      </c>
      <c r="U338" s="58">
        <v>0</v>
      </c>
      <c r="V338" s="58">
        <f t="shared" si="134"/>
        <v>839549616372.80005</v>
      </c>
      <c r="W338" s="58">
        <f t="shared" si="135"/>
        <v>386329723449.79999</v>
      </c>
      <c r="X338" s="58">
        <v>367070643489.79999</v>
      </c>
      <c r="Y338" s="58">
        <v>0</v>
      </c>
      <c r="Z338" s="58">
        <v>1421160000</v>
      </c>
      <c r="AA338" s="58">
        <v>8380000000</v>
      </c>
      <c r="AB338" s="58">
        <v>8207920000</v>
      </c>
      <c r="AC338" s="58">
        <v>0</v>
      </c>
      <c r="AD338" s="58">
        <v>499999960</v>
      </c>
      <c r="AE338" s="58">
        <v>750000000</v>
      </c>
      <c r="AF338" s="58">
        <f t="shared" si="136"/>
        <v>453219892923</v>
      </c>
      <c r="AG338" s="58">
        <v>25732974839</v>
      </c>
      <c r="AH338" s="58">
        <v>258666081606</v>
      </c>
      <c r="AI338" s="58">
        <v>168820836478</v>
      </c>
      <c r="AJ338" s="58">
        <f t="shared" si="137"/>
        <v>16432912811</v>
      </c>
      <c r="AK338" s="58">
        <v>16432912811</v>
      </c>
      <c r="AL338" s="58">
        <v>0</v>
      </c>
      <c r="AM338" s="58">
        <v>0</v>
      </c>
      <c r="AN338" s="58">
        <v>0</v>
      </c>
      <c r="AO338" s="58">
        <v>0</v>
      </c>
      <c r="AP338" s="58">
        <v>0</v>
      </c>
      <c r="AQ338" s="58">
        <f t="shared" si="138"/>
        <v>3000000000</v>
      </c>
      <c r="AR338" s="58">
        <v>0</v>
      </c>
      <c r="AS338" s="58">
        <v>3000000000</v>
      </c>
      <c r="AT338" s="58">
        <v>0</v>
      </c>
      <c r="AU338" s="58">
        <v>0</v>
      </c>
      <c r="AV338" s="59">
        <f t="shared" si="139"/>
        <v>-13432912811</v>
      </c>
      <c r="AW338" s="59">
        <f t="shared" si="119"/>
        <v>13432912811</v>
      </c>
      <c r="AX338" s="60">
        <f t="shared" si="141"/>
        <v>0</v>
      </c>
      <c r="AY338" s="61">
        <v>1</v>
      </c>
      <c r="AZ338" s="62"/>
      <c r="BA338" s="52">
        <v>1</v>
      </c>
      <c r="BB338" s="6"/>
      <c r="BC338" s="6"/>
      <c r="BD338" s="6"/>
      <c r="BE338" s="52">
        <v>1</v>
      </c>
      <c r="BG338" s="5" t="s">
        <v>96</v>
      </c>
      <c r="BH338" s="5" t="s">
        <v>130</v>
      </c>
      <c r="BJ338" s="6">
        <v>1</v>
      </c>
    </row>
    <row r="339" spans="1:62" ht="15" customHeight="1" x14ac:dyDescent="0.25">
      <c r="A339" s="53">
        <f t="shared" si="140"/>
        <v>261</v>
      </c>
      <c r="B339" s="53">
        <f t="shared" si="140"/>
        <v>32</v>
      </c>
      <c r="C339" s="54" t="s">
        <v>480</v>
      </c>
      <c r="D339" s="55" t="s">
        <v>119</v>
      </c>
      <c r="E339" s="56">
        <v>42361</v>
      </c>
      <c r="F339" s="57">
        <f t="shared" si="130"/>
        <v>1178364425313.4299</v>
      </c>
      <c r="G339" s="58">
        <f t="shared" si="131"/>
        <v>191731519491.42999</v>
      </c>
      <c r="H339" s="58">
        <v>70509535990.429993</v>
      </c>
      <c r="I339" s="58">
        <v>8607702659</v>
      </c>
      <c r="J339" s="58">
        <v>1496662100</v>
      </c>
      <c r="K339" s="58">
        <v>111117618742</v>
      </c>
      <c r="L339" s="58">
        <f t="shared" si="132"/>
        <v>795237462291</v>
      </c>
      <c r="M339" s="58">
        <v>104883018291</v>
      </c>
      <c r="N339" s="58">
        <v>617780644000</v>
      </c>
      <c r="O339" s="58">
        <v>72573800000</v>
      </c>
      <c r="P339" s="58">
        <f t="shared" si="133"/>
        <v>191395443531</v>
      </c>
      <c r="Q339" s="58">
        <v>0</v>
      </c>
      <c r="R339" s="58">
        <v>0</v>
      </c>
      <c r="S339" s="58">
        <v>70781004531</v>
      </c>
      <c r="T339" s="58">
        <v>120614439000</v>
      </c>
      <c r="U339" s="58">
        <v>0</v>
      </c>
      <c r="V339" s="58">
        <f t="shared" si="134"/>
        <v>1513852504754.0498</v>
      </c>
      <c r="W339" s="58">
        <f t="shared" si="135"/>
        <v>577421051944.94995</v>
      </c>
      <c r="X339" s="58">
        <v>533326731269.95001</v>
      </c>
      <c r="Y339" s="58">
        <v>0</v>
      </c>
      <c r="Z339" s="58">
        <v>0</v>
      </c>
      <c r="AA339" s="58">
        <v>16470410000</v>
      </c>
      <c r="AB339" s="58">
        <v>22896850000</v>
      </c>
      <c r="AC339" s="58">
        <v>0</v>
      </c>
      <c r="AD339" s="58">
        <v>727060675</v>
      </c>
      <c r="AE339" s="58">
        <v>4000000000</v>
      </c>
      <c r="AF339" s="58">
        <f t="shared" si="136"/>
        <v>936431452809.09998</v>
      </c>
      <c r="AG339" s="58">
        <v>118567810153</v>
      </c>
      <c r="AH339" s="58">
        <v>417411822679.09998</v>
      </c>
      <c r="AI339" s="58">
        <v>400451819977</v>
      </c>
      <c r="AJ339" s="58">
        <f t="shared" si="137"/>
        <v>335488079440.62</v>
      </c>
      <c r="AK339" s="58">
        <v>335488079440.62</v>
      </c>
      <c r="AL339" s="58">
        <v>0</v>
      </c>
      <c r="AM339" s="58">
        <v>0</v>
      </c>
      <c r="AN339" s="58">
        <v>0</v>
      </c>
      <c r="AO339" s="58">
        <v>0</v>
      </c>
      <c r="AP339" s="58">
        <v>0</v>
      </c>
      <c r="AQ339" s="58">
        <f t="shared" si="138"/>
        <v>0</v>
      </c>
      <c r="AR339" s="58">
        <v>0</v>
      </c>
      <c r="AS339" s="58">
        <v>0</v>
      </c>
      <c r="AT339" s="58">
        <v>0</v>
      </c>
      <c r="AU339" s="58">
        <v>0</v>
      </c>
      <c r="AV339" s="59">
        <f t="shared" si="139"/>
        <v>-335488079440.61987</v>
      </c>
      <c r="AW339" s="59">
        <f t="shared" si="119"/>
        <v>335488079440.62</v>
      </c>
      <c r="AX339" s="60">
        <f t="shared" si="141"/>
        <v>0</v>
      </c>
      <c r="AY339" s="61">
        <v>1</v>
      </c>
      <c r="AZ339" s="62"/>
      <c r="BA339" s="52">
        <v>1</v>
      </c>
      <c r="BB339" s="6"/>
      <c r="BC339" s="6"/>
      <c r="BD339" s="6"/>
      <c r="BG339" s="5" t="s">
        <v>96</v>
      </c>
      <c r="BH339" s="5" t="s">
        <v>109</v>
      </c>
      <c r="BJ339" s="6">
        <v>1</v>
      </c>
    </row>
    <row r="340" spans="1:62" ht="15" customHeight="1" x14ac:dyDescent="0.25">
      <c r="A340" s="53">
        <f t="shared" si="140"/>
        <v>262</v>
      </c>
      <c r="B340" s="53">
        <f t="shared" si="140"/>
        <v>33</v>
      </c>
      <c r="C340" s="54" t="s">
        <v>481</v>
      </c>
      <c r="D340" s="55" t="s">
        <v>117</v>
      </c>
      <c r="E340" s="56">
        <v>42339</v>
      </c>
      <c r="F340" s="57">
        <f t="shared" si="130"/>
        <v>1037804773000</v>
      </c>
      <c r="G340" s="58">
        <f t="shared" si="131"/>
        <v>132435377000</v>
      </c>
      <c r="H340" s="58">
        <v>50000000000</v>
      </c>
      <c r="I340" s="58">
        <v>13969711000</v>
      </c>
      <c r="J340" s="58">
        <v>9621407000</v>
      </c>
      <c r="K340" s="58">
        <v>58844259000</v>
      </c>
      <c r="L340" s="58">
        <f t="shared" si="132"/>
        <v>671272066000</v>
      </c>
      <c r="M340" s="58">
        <v>64274177000</v>
      </c>
      <c r="N340" s="58">
        <v>511357289000</v>
      </c>
      <c r="O340" s="58">
        <v>95640600000</v>
      </c>
      <c r="P340" s="58">
        <f t="shared" si="133"/>
        <v>234097330000</v>
      </c>
      <c r="Q340" s="58">
        <v>0</v>
      </c>
      <c r="R340" s="58">
        <v>0</v>
      </c>
      <c r="S340" s="58">
        <v>58807406000</v>
      </c>
      <c r="T340" s="58">
        <v>173438474000</v>
      </c>
      <c r="U340" s="58">
        <v>1851450000</v>
      </c>
      <c r="V340" s="58">
        <f t="shared" si="134"/>
        <v>1305218747000</v>
      </c>
      <c r="W340" s="58">
        <f t="shared" si="135"/>
        <v>622593244000</v>
      </c>
      <c r="X340" s="58">
        <v>563894055000</v>
      </c>
      <c r="Y340" s="58">
        <v>0</v>
      </c>
      <c r="Z340" s="58">
        <v>0</v>
      </c>
      <c r="AA340" s="58">
        <v>19076688000</v>
      </c>
      <c r="AB340" s="58">
        <v>7695900000</v>
      </c>
      <c r="AC340" s="58">
        <v>0</v>
      </c>
      <c r="AD340" s="58">
        <v>627851000</v>
      </c>
      <c r="AE340" s="58">
        <v>31298750000</v>
      </c>
      <c r="AF340" s="58">
        <f t="shared" si="136"/>
        <v>682625503000</v>
      </c>
      <c r="AG340" s="58">
        <v>59197127000</v>
      </c>
      <c r="AH340" s="58">
        <v>286578211000</v>
      </c>
      <c r="AI340" s="58">
        <v>336850165000</v>
      </c>
      <c r="AJ340" s="58">
        <f t="shared" si="137"/>
        <v>267413974000</v>
      </c>
      <c r="AK340" s="58">
        <v>267413974000</v>
      </c>
      <c r="AL340" s="58">
        <v>0</v>
      </c>
      <c r="AM340" s="58">
        <v>0</v>
      </c>
      <c r="AN340" s="58">
        <v>0</v>
      </c>
      <c r="AO340" s="58">
        <v>0</v>
      </c>
      <c r="AP340" s="58">
        <v>0</v>
      </c>
      <c r="AQ340" s="58">
        <f t="shared" si="138"/>
        <v>0</v>
      </c>
      <c r="AR340" s="58">
        <v>0</v>
      </c>
      <c r="AS340" s="58">
        <v>0</v>
      </c>
      <c r="AT340" s="58">
        <v>0</v>
      </c>
      <c r="AU340" s="58">
        <v>0</v>
      </c>
      <c r="AV340" s="59">
        <f t="shared" si="139"/>
        <v>-267413974000</v>
      </c>
      <c r="AW340" s="59">
        <f t="shared" si="119"/>
        <v>267413974000</v>
      </c>
      <c r="AX340" s="60">
        <f t="shared" si="141"/>
        <v>0</v>
      </c>
      <c r="AY340" s="61">
        <v>1</v>
      </c>
      <c r="AZ340" s="62"/>
      <c r="BA340" s="52">
        <v>1</v>
      </c>
      <c r="BB340" s="6"/>
      <c r="BC340" s="6"/>
      <c r="BD340" s="6"/>
      <c r="BE340" s="52">
        <v>1</v>
      </c>
      <c r="BG340" s="5" t="s">
        <v>96</v>
      </c>
      <c r="BH340" s="5" t="s">
        <v>130</v>
      </c>
      <c r="BJ340" s="6">
        <v>1</v>
      </c>
    </row>
    <row r="341" spans="1:62" ht="15" customHeight="1" x14ac:dyDescent="0.25">
      <c r="A341" s="53">
        <f t="shared" ref="A341:B345" si="142">A340+1</f>
        <v>263</v>
      </c>
      <c r="B341" s="53">
        <f t="shared" si="142"/>
        <v>34</v>
      </c>
      <c r="C341" s="54" t="s">
        <v>482</v>
      </c>
      <c r="D341" s="55" t="s">
        <v>121</v>
      </c>
      <c r="E341" s="56">
        <v>42355</v>
      </c>
      <c r="F341" s="57">
        <f t="shared" si="130"/>
        <v>1810269759705.03</v>
      </c>
      <c r="G341" s="58">
        <f t="shared" si="131"/>
        <v>379846765611.08008</v>
      </c>
      <c r="H341" s="58">
        <v>282000000000</v>
      </c>
      <c r="I341" s="58">
        <v>47216855198.900002</v>
      </c>
      <c r="J341" s="58">
        <v>15007389861.34</v>
      </c>
      <c r="K341" s="58">
        <v>35622520550.839996</v>
      </c>
      <c r="L341" s="58">
        <f t="shared" si="132"/>
        <v>1003195285924.5</v>
      </c>
      <c r="M341" s="58">
        <v>132833762890.5</v>
      </c>
      <c r="N341" s="58">
        <v>870361523034</v>
      </c>
      <c r="O341" s="58">
        <v>0</v>
      </c>
      <c r="P341" s="58">
        <f t="shared" si="133"/>
        <v>427227708169.45001</v>
      </c>
      <c r="Q341" s="58">
        <v>55000000000</v>
      </c>
      <c r="R341" s="58">
        <v>0</v>
      </c>
      <c r="S341" s="58">
        <v>148225207169.45001</v>
      </c>
      <c r="T341" s="58">
        <v>224002501000</v>
      </c>
      <c r="U341" s="58">
        <v>0</v>
      </c>
      <c r="V341" s="58">
        <f t="shared" si="134"/>
        <v>1842131271129.55</v>
      </c>
      <c r="W341" s="58">
        <f t="shared" si="135"/>
        <v>964840854977.52002</v>
      </c>
      <c r="X341" s="58">
        <v>949986087277.52002</v>
      </c>
      <c r="Y341" s="58">
        <v>0</v>
      </c>
      <c r="Z341" s="58">
        <v>0</v>
      </c>
      <c r="AA341" s="58">
        <v>13050000000</v>
      </c>
      <c r="AB341" s="58">
        <v>0</v>
      </c>
      <c r="AC341" s="58">
        <v>100000000</v>
      </c>
      <c r="AD341" s="58">
        <v>663728700</v>
      </c>
      <c r="AE341" s="58">
        <v>1041039000</v>
      </c>
      <c r="AF341" s="58">
        <f t="shared" si="136"/>
        <v>877290416152.03003</v>
      </c>
      <c r="AG341" s="58">
        <v>143464797292</v>
      </c>
      <c r="AH341" s="58">
        <v>484987714813</v>
      </c>
      <c r="AI341" s="58">
        <v>248837904047.03</v>
      </c>
      <c r="AJ341" s="58">
        <f t="shared" si="137"/>
        <v>99111511424.520004</v>
      </c>
      <c r="AK341" s="58">
        <v>99111511424.520004</v>
      </c>
      <c r="AL341" s="58">
        <v>0</v>
      </c>
      <c r="AM341" s="58">
        <v>0</v>
      </c>
      <c r="AN341" s="58">
        <v>0</v>
      </c>
      <c r="AO341" s="58">
        <v>0</v>
      </c>
      <c r="AP341" s="58">
        <v>0</v>
      </c>
      <c r="AQ341" s="58">
        <f t="shared" si="138"/>
        <v>67250000000</v>
      </c>
      <c r="AR341" s="58">
        <v>0</v>
      </c>
      <c r="AS341" s="58">
        <v>67250000000</v>
      </c>
      <c r="AT341" s="58">
        <v>0</v>
      </c>
      <c r="AU341" s="58">
        <v>0</v>
      </c>
      <c r="AV341" s="59">
        <f t="shared" si="139"/>
        <v>-31861511424.52002</v>
      </c>
      <c r="AW341" s="59">
        <f t="shared" si="119"/>
        <v>31861511424.520004</v>
      </c>
      <c r="AX341" s="60">
        <f t="shared" si="141"/>
        <v>0</v>
      </c>
      <c r="AY341" s="61">
        <v>1</v>
      </c>
      <c r="AZ341" s="62"/>
      <c r="BA341" s="52">
        <v>1</v>
      </c>
      <c r="BB341" s="6"/>
      <c r="BC341" s="6"/>
      <c r="BD341" s="6"/>
      <c r="BG341" s="5" t="s">
        <v>96</v>
      </c>
      <c r="BH341" s="5" t="s">
        <v>186</v>
      </c>
      <c r="BJ341" s="6">
        <v>1</v>
      </c>
    </row>
    <row r="342" spans="1:62" ht="15" customHeight="1" x14ac:dyDescent="0.25">
      <c r="A342" s="53">
        <f t="shared" si="142"/>
        <v>264</v>
      </c>
      <c r="B342" s="53">
        <f t="shared" si="142"/>
        <v>35</v>
      </c>
      <c r="C342" s="54" t="s">
        <v>483</v>
      </c>
      <c r="D342" s="55" t="s">
        <v>484</v>
      </c>
      <c r="E342" s="56">
        <v>42366</v>
      </c>
      <c r="F342" s="57">
        <f t="shared" si="130"/>
        <v>832668790420</v>
      </c>
      <c r="G342" s="58">
        <f t="shared" si="131"/>
        <v>122036526500</v>
      </c>
      <c r="H342" s="58">
        <v>26454289500</v>
      </c>
      <c r="I342" s="58">
        <v>8952422000</v>
      </c>
      <c r="J342" s="58">
        <v>4517760000</v>
      </c>
      <c r="K342" s="58">
        <v>82112055000</v>
      </c>
      <c r="L342" s="58">
        <f t="shared" si="132"/>
        <v>571042024420</v>
      </c>
      <c r="M342" s="58">
        <v>65908178000</v>
      </c>
      <c r="N342" s="58">
        <v>397094498000</v>
      </c>
      <c r="O342" s="58">
        <v>108039348420</v>
      </c>
      <c r="P342" s="58">
        <f t="shared" si="133"/>
        <v>139590239500</v>
      </c>
      <c r="Q342" s="58">
        <v>0</v>
      </c>
      <c r="R342" s="58">
        <v>0</v>
      </c>
      <c r="S342" s="58">
        <v>57533660500</v>
      </c>
      <c r="T342" s="58">
        <v>80767249000</v>
      </c>
      <c r="U342" s="58">
        <v>1289330000</v>
      </c>
      <c r="V342" s="58">
        <f t="shared" si="134"/>
        <v>1007722667300</v>
      </c>
      <c r="W342" s="58">
        <f t="shared" si="135"/>
        <v>295560388300</v>
      </c>
      <c r="X342" s="58">
        <v>275140390000</v>
      </c>
      <c r="Y342" s="58">
        <v>0</v>
      </c>
      <c r="Z342" s="58">
        <v>0</v>
      </c>
      <c r="AA342" s="58">
        <v>15006939600</v>
      </c>
      <c r="AB342" s="58">
        <v>3351008500</v>
      </c>
      <c r="AC342" s="58">
        <v>0</v>
      </c>
      <c r="AD342" s="58">
        <v>562050200</v>
      </c>
      <c r="AE342" s="58">
        <v>1500000000</v>
      </c>
      <c r="AF342" s="58">
        <f t="shared" si="136"/>
        <v>712162279000</v>
      </c>
      <c r="AG342" s="58">
        <v>52113879000</v>
      </c>
      <c r="AH342" s="58">
        <v>399597298000</v>
      </c>
      <c r="AI342" s="58">
        <v>260451102000</v>
      </c>
      <c r="AJ342" s="58">
        <f t="shared" si="137"/>
        <v>183691576880</v>
      </c>
      <c r="AK342" s="58">
        <v>159513076880</v>
      </c>
      <c r="AL342" s="58">
        <v>0</v>
      </c>
      <c r="AM342" s="58">
        <v>0</v>
      </c>
      <c r="AN342" s="58">
        <v>0</v>
      </c>
      <c r="AO342" s="58">
        <v>21500000000</v>
      </c>
      <c r="AP342" s="58">
        <v>2678500000</v>
      </c>
      <c r="AQ342" s="58">
        <f t="shared" si="138"/>
        <v>8637700000</v>
      </c>
      <c r="AR342" s="58">
        <v>0</v>
      </c>
      <c r="AS342" s="58">
        <v>8637700000</v>
      </c>
      <c r="AT342" s="58">
        <v>0</v>
      </c>
      <c r="AU342" s="58">
        <v>0</v>
      </c>
      <c r="AV342" s="59">
        <f t="shared" si="139"/>
        <v>-175053876880</v>
      </c>
      <c r="AW342" s="59">
        <f t="shared" si="119"/>
        <v>175053876880</v>
      </c>
      <c r="AX342" s="60">
        <f t="shared" si="141"/>
        <v>0</v>
      </c>
      <c r="AY342" s="61">
        <v>1</v>
      </c>
      <c r="AZ342" s="62"/>
      <c r="BA342" s="52">
        <v>1</v>
      </c>
      <c r="BB342" s="6"/>
      <c r="BC342" s="6"/>
      <c r="BD342" s="6"/>
      <c r="BE342" s="6">
        <v>1</v>
      </c>
      <c r="BG342" s="5" t="s">
        <v>96</v>
      </c>
      <c r="BH342" s="5" t="s">
        <v>102</v>
      </c>
      <c r="BJ342" s="6">
        <v>1</v>
      </c>
    </row>
    <row r="343" spans="1:62" ht="15" customHeight="1" x14ac:dyDescent="0.25">
      <c r="A343" s="53">
        <f t="shared" si="142"/>
        <v>265</v>
      </c>
      <c r="B343" s="53">
        <f t="shared" si="142"/>
        <v>36</v>
      </c>
      <c r="C343" s="54" t="s">
        <v>485</v>
      </c>
      <c r="D343" s="55" t="s">
        <v>220</v>
      </c>
      <c r="E343" s="56">
        <v>42328</v>
      </c>
      <c r="F343" s="57">
        <f t="shared" si="130"/>
        <v>785184068595</v>
      </c>
      <c r="G343" s="58">
        <f t="shared" si="131"/>
        <v>110875637022</v>
      </c>
      <c r="H343" s="58">
        <v>21947269620</v>
      </c>
      <c r="I343" s="58">
        <v>7538778608</v>
      </c>
      <c r="J343" s="58">
        <v>4523678142</v>
      </c>
      <c r="K343" s="58">
        <v>76865910652</v>
      </c>
      <c r="L343" s="58">
        <f t="shared" si="132"/>
        <v>556311307300</v>
      </c>
      <c r="M343" s="58">
        <v>49946232300</v>
      </c>
      <c r="N343" s="58">
        <v>432090225000</v>
      </c>
      <c r="O343" s="58">
        <v>74274850000</v>
      </c>
      <c r="P343" s="58">
        <f t="shared" si="133"/>
        <v>117997124273</v>
      </c>
      <c r="Q343" s="58">
        <v>0</v>
      </c>
      <c r="R343" s="58">
        <v>0</v>
      </c>
      <c r="S343" s="58">
        <v>55839180273</v>
      </c>
      <c r="T343" s="58">
        <v>60722444000</v>
      </c>
      <c r="U343" s="58">
        <v>1435500000</v>
      </c>
      <c r="V343" s="58">
        <f t="shared" si="134"/>
        <v>852671584134</v>
      </c>
      <c r="W343" s="58">
        <f t="shared" si="135"/>
        <v>411214082702</v>
      </c>
      <c r="X343" s="58">
        <v>368469006662</v>
      </c>
      <c r="Y343" s="58">
        <v>0</v>
      </c>
      <c r="Z343" s="58">
        <v>0</v>
      </c>
      <c r="AA343" s="58">
        <v>27642805000</v>
      </c>
      <c r="AB343" s="58">
        <v>11161044000</v>
      </c>
      <c r="AC343" s="58">
        <v>0</v>
      </c>
      <c r="AD343" s="58">
        <v>1941227040</v>
      </c>
      <c r="AE343" s="58">
        <v>2000000000</v>
      </c>
      <c r="AF343" s="58">
        <f t="shared" si="136"/>
        <v>441457501432</v>
      </c>
      <c r="AG343" s="58">
        <v>62914519350</v>
      </c>
      <c r="AH343" s="58">
        <v>178385164996</v>
      </c>
      <c r="AI343" s="58">
        <v>200157817086</v>
      </c>
      <c r="AJ343" s="58">
        <f t="shared" si="137"/>
        <v>67487515539</v>
      </c>
      <c r="AK343" s="58">
        <v>37256860442</v>
      </c>
      <c r="AL343" s="58">
        <v>30000000000</v>
      </c>
      <c r="AM343" s="58">
        <v>0</v>
      </c>
      <c r="AN343" s="58">
        <v>0</v>
      </c>
      <c r="AO343" s="58">
        <v>230655097</v>
      </c>
      <c r="AP343" s="58">
        <v>0</v>
      </c>
      <c r="AQ343" s="58">
        <f t="shared" si="138"/>
        <v>0</v>
      </c>
      <c r="AR343" s="58">
        <v>0</v>
      </c>
      <c r="AS343" s="58">
        <v>0</v>
      </c>
      <c r="AT343" s="58">
        <v>0</v>
      </c>
      <c r="AU343" s="58">
        <v>0</v>
      </c>
      <c r="AV343" s="59">
        <f t="shared" si="139"/>
        <v>-67487515539</v>
      </c>
      <c r="AW343" s="59">
        <f t="shared" si="119"/>
        <v>67487515539</v>
      </c>
      <c r="AX343" s="60">
        <f t="shared" si="141"/>
        <v>0</v>
      </c>
      <c r="AY343" s="61">
        <v>1</v>
      </c>
      <c r="AZ343" s="62"/>
      <c r="BA343" s="52">
        <v>1</v>
      </c>
      <c r="BB343" s="6"/>
      <c r="BC343" s="6"/>
      <c r="BD343" s="6"/>
      <c r="BE343" s="52">
        <v>1</v>
      </c>
      <c r="BF343" s="64" t="s">
        <v>114</v>
      </c>
      <c r="BG343" s="5" t="s">
        <v>96</v>
      </c>
      <c r="BH343" s="5" t="s">
        <v>130</v>
      </c>
      <c r="BJ343" s="6">
        <v>1</v>
      </c>
    </row>
    <row r="344" spans="1:62" ht="15" customHeight="1" x14ac:dyDescent="0.25">
      <c r="A344" s="53">
        <f t="shared" si="142"/>
        <v>266</v>
      </c>
      <c r="B344" s="53">
        <f t="shared" si="142"/>
        <v>37</v>
      </c>
      <c r="C344" s="54" t="s">
        <v>486</v>
      </c>
      <c r="D344" s="55" t="s">
        <v>104</v>
      </c>
      <c r="E344" s="56">
        <v>42368</v>
      </c>
      <c r="F344" s="57">
        <f t="shared" si="130"/>
        <v>899635555669.66003</v>
      </c>
      <c r="G344" s="58">
        <f t="shared" si="131"/>
        <v>130171044316.66</v>
      </c>
      <c r="H344" s="58">
        <v>22588000000</v>
      </c>
      <c r="I344" s="58">
        <v>12246602350</v>
      </c>
      <c r="J344" s="58">
        <v>1237519966.6600001</v>
      </c>
      <c r="K344" s="58">
        <v>94098922000</v>
      </c>
      <c r="L344" s="58">
        <f t="shared" si="132"/>
        <v>613591288180</v>
      </c>
      <c r="M344" s="58">
        <v>52639041000</v>
      </c>
      <c r="N344" s="58">
        <v>470212966000</v>
      </c>
      <c r="O344" s="58">
        <v>90739281180</v>
      </c>
      <c r="P344" s="58">
        <f t="shared" si="133"/>
        <v>155873223173</v>
      </c>
      <c r="Q344" s="58">
        <v>0</v>
      </c>
      <c r="R344" s="58">
        <v>0</v>
      </c>
      <c r="S344" s="58">
        <v>46232679173</v>
      </c>
      <c r="T344" s="58">
        <v>109640544000</v>
      </c>
      <c r="U344" s="58">
        <v>0</v>
      </c>
      <c r="V344" s="58">
        <f t="shared" si="134"/>
        <v>1096731770139.99</v>
      </c>
      <c r="W344" s="58">
        <f t="shared" si="135"/>
        <v>508197119909.92999</v>
      </c>
      <c r="X344" s="58">
        <v>466002317445.92999</v>
      </c>
      <c r="Y344" s="58">
        <v>0</v>
      </c>
      <c r="Z344" s="58">
        <v>56880000</v>
      </c>
      <c r="AA344" s="58">
        <v>34428081000</v>
      </c>
      <c r="AB344" s="58">
        <v>4445400000</v>
      </c>
      <c r="AC344" s="58">
        <v>0</v>
      </c>
      <c r="AD344" s="58">
        <v>752045864</v>
      </c>
      <c r="AE344" s="58">
        <v>2512395600</v>
      </c>
      <c r="AF344" s="58">
        <f t="shared" si="136"/>
        <v>588534650230.06006</v>
      </c>
      <c r="AG344" s="58">
        <v>53248017474</v>
      </c>
      <c r="AH344" s="58">
        <v>337273025147.44</v>
      </c>
      <c r="AI344" s="58">
        <v>198013607608.62</v>
      </c>
      <c r="AJ344" s="58">
        <f t="shared" si="137"/>
        <v>197096214470.32999</v>
      </c>
      <c r="AK344" s="58">
        <v>197096214470.32999</v>
      </c>
      <c r="AL344" s="58">
        <v>0</v>
      </c>
      <c r="AM344" s="58">
        <v>0</v>
      </c>
      <c r="AN344" s="58">
        <v>0</v>
      </c>
      <c r="AO344" s="58">
        <v>0</v>
      </c>
      <c r="AP344" s="58">
        <v>0</v>
      </c>
      <c r="AQ344" s="58">
        <f t="shared" si="138"/>
        <v>0</v>
      </c>
      <c r="AR344" s="58">
        <v>0</v>
      </c>
      <c r="AS344" s="58">
        <v>0</v>
      </c>
      <c r="AT344" s="58">
        <v>0</v>
      </c>
      <c r="AU344" s="58">
        <v>0</v>
      </c>
      <c r="AV344" s="59">
        <f t="shared" si="139"/>
        <v>-197096214470.32996</v>
      </c>
      <c r="AW344" s="59">
        <f t="shared" si="119"/>
        <v>197096214470.32999</v>
      </c>
      <c r="AX344" s="60">
        <f t="shared" si="141"/>
        <v>0</v>
      </c>
      <c r="AY344" s="61">
        <v>1</v>
      </c>
      <c r="AZ344" s="62"/>
      <c r="BA344" s="52">
        <v>1</v>
      </c>
      <c r="BB344" s="6"/>
      <c r="BC344" s="6"/>
      <c r="BD344" s="6"/>
      <c r="BE344" s="52">
        <v>1</v>
      </c>
      <c r="BG344" s="5" t="s">
        <v>96</v>
      </c>
      <c r="BH344" s="5" t="s">
        <v>130</v>
      </c>
      <c r="BJ344" s="6">
        <v>1</v>
      </c>
    </row>
    <row r="345" spans="1:62" ht="15" customHeight="1" x14ac:dyDescent="0.25">
      <c r="A345" s="53">
        <f t="shared" si="142"/>
        <v>267</v>
      </c>
      <c r="B345" s="53">
        <f t="shared" si="142"/>
        <v>38</v>
      </c>
      <c r="C345" s="54" t="s">
        <v>487</v>
      </c>
      <c r="D345" s="55" t="s">
        <v>126</v>
      </c>
      <c r="E345" s="56">
        <v>42353</v>
      </c>
      <c r="F345" s="57">
        <f t="shared" si="130"/>
        <v>6977961370513</v>
      </c>
      <c r="G345" s="58">
        <f t="shared" si="131"/>
        <v>3839158391769</v>
      </c>
      <c r="H345" s="58">
        <v>2817640000000</v>
      </c>
      <c r="I345" s="58">
        <v>372365814285</v>
      </c>
      <c r="J345" s="58">
        <v>128374577382</v>
      </c>
      <c r="K345" s="58">
        <v>520778000102</v>
      </c>
      <c r="L345" s="58">
        <f t="shared" si="132"/>
        <v>1729650056310</v>
      </c>
      <c r="M345" s="58">
        <v>385205000630</v>
      </c>
      <c r="N345" s="58">
        <v>1233380404000</v>
      </c>
      <c r="O345" s="58">
        <v>111064651680</v>
      </c>
      <c r="P345" s="58">
        <f t="shared" si="133"/>
        <v>1409152922434</v>
      </c>
      <c r="Q345" s="58">
        <v>0</v>
      </c>
      <c r="R345" s="58">
        <v>0</v>
      </c>
      <c r="S345" s="58">
        <v>1000236605434</v>
      </c>
      <c r="T345" s="58">
        <v>408916317000</v>
      </c>
      <c r="U345" s="58">
        <v>0</v>
      </c>
      <c r="V345" s="58">
        <f t="shared" si="134"/>
        <v>7939075327356</v>
      </c>
      <c r="W345" s="58">
        <f t="shared" si="135"/>
        <v>2372326891053</v>
      </c>
      <c r="X345" s="58">
        <v>2241967802267</v>
      </c>
      <c r="Y345" s="58">
        <v>0</v>
      </c>
      <c r="Z345" s="58">
        <v>19005408000</v>
      </c>
      <c r="AA345" s="58">
        <v>98660397981</v>
      </c>
      <c r="AB345" s="58">
        <v>0</v>
      </c>
      <c r="AC345" s="58">
        <v>610626050</v>
      </c>
      <c r="AD345" s="58">
        <v>2082656755</v>
      </c>
      <c r="AE345" s="58">
        <v>10000000000</v>
      </c>
      <c r="AF345" s="58">
        <f t="shared" si="136"/>
        <v>5566748436303</v>
      </c>
      <c r="AG345" s="58">
        <v>492278000818</v>
      </c>
      <c r="AH345" s="58">
        <v>3015011290025</v>
      </c>
      <c r="AI345" s="58">
        <v>2059459145460</v>
      </c>
      <c r="AJ345" s="58">
        <f t="shared" si="137"/>
        <v>981113956843</v>
      </c>
      <c r="AK345" s="58">
        <v>981113956843</v>
      </c>
      <c r="AL345" s="58">
        <v>0</v>
      </c>
      <c r="AM345" s="58">
        <v>0</v>
      </c>
      <c r="AN345" s="58">
        <v>0</v>
      </c>
      <c r="AO345" s="58">
        <v>0</v>
      </c>
      <c r="AP345" s="58">
        <v>0</v>
      </c>
      <c r="AQ345" s="58">
        <f t="shared" si="138"/>
        <v>20000000000</v>
      </c>
      <c r="AR345" s="58">
        <v>0</v>
      </c>
      <c r="AS345" s="58">
        <v>20000000000</v>
      </c>
      <c r="AT345" s="58">
        <v>0</v>
      </c>
      <c r="AU345" s="58">
        <v>0</v>
      </c>
      <c r="AV345" s="59">
        <f t="shared" si="139"/>
        <v>-961113956843</v>
      </c>
      <c r="AW345" s="59">
        <f t="shared" si="119"/>
        <v>961113956843</v>
      </c>
      <c r="AX345" s="60">
        <f t="shared" si="141"/>
        <v>0</v>
      </c>
      <c r="AY345" s="61">
        <v>1</v>
      </c>
      <c r="AZ345" s="62"/>
      <c r="BA345" s="52">
        <v>1</v>
      </c>
      <c r="BB345" s="6"/>
      <c r="BC345" s="6"/>
      <c r="BD345" s="6"/>
      <c r="BG345" s="5" t="s">
        <v>96</v>
      </c>
      <c r="BH345" s="5" t="s">
        <v>97</v>
      </c>
      <c r="BJ345" s="6">
        <v>1</v>
      </c>
    </row>
    <row r="346" spans="1:62" s="74" customFormat="1" ht="15" customHeight="1" x14ac:dyDescent="0.25">
      <c r="A346" s="75" t="s">
        <v>145</v>
      </c>
      <c r="B346" s="75" t="s">
        <v>145</v>
      </c>
      <c r="C346" s="76" t="s">
        <v>146</v>
      </c>
      <c r="D346" s="77"/>
      <c r="E346" s="77"/>
      <c r="F346" s="78">
        <f>SUM(F308:F336)</f>
        <v>67064332427016.656</v>
      </c>
      <c r="G346" s="78">
        <f t="shared" ref="G346:AZ346" si="143">SUM(G308:G336)</f>
        <v>8612327706463.75</v>
      </c>
      <c r="H346" s="78">
        <f t="shared" si="143"/>
        <v>3142485722079.6602</v>
      </c>
      <c r="I346" s="78">
        <f t="shared" si="143"/>
        <v>959562634324.39001</v>
      </c>
      <c r="J346" s="78">
        <f t="shared" si="143"/>
        <v>232719725687.67996</v>
      </c>
      <c r="K346" s="78">
        <f t="shared" si="143"/>
        <v>4277559624372.0205</v>
      </c>
      <c r="L346" s="78">
        <f t="shared" si="143"/>
        <v>41281235545194.898</v>
      </c>
      <c r="M346" s="78">
        <f t="shared" si="143"/>
        <v>4613501298566.9004</v>
      </c>
      <c r="N346" s="78">
        <f t="shared" si="143"/>
        <v>31069564738888</v>
      </c>
      <c r="O346" s="78">
        <f t="shared" si="143"/>
        <v>5598169507740</v>
      </c>
      <c r="P346" s="78">
        <f t="shared" si="143"/>
        <v>17170769175358</v>
      </c>
      <c r="Q346" s="78">
        <f t="shared" si="143"/>
        <v>198956989145</v>
      </c>
      <c r="R346" s="78">
        <f t="shared" si="143"/>
        <v>0</v>
      </c>
      <c r="S346" s="78">
        <f t="shared" si="143"/>
        <v>3366495919711</v>
      </c>
      <c r="T346" s="78">
        <f t="shared" si="143"/>
        <v>8505613967002</v>
      </c>
      <c r="U346" s="78">
        <f t="shared" si="143"/>
        <v>5099702299500</v>
      </c>
      <c r="V346" s="78">
        <f t="shared" si="143"/>
        <v>71432959522312.812</v>
      </c>
      <c r="W346" s="78">
        <f t="shared" si="143"/>
        <v>42811174148676.687</v>
      </c>
      <c r="X346" s="78">
        <f t="shared" si="143"/>
        <v>31875858918327.254</v>
      </c>
      <c r="Y346" s="78">
        <f t="shared" si="143"/>
        <v>8743555555.5599995</v>
      </c>
      <c r="Z346" s="78">
        <f t="shared" si="143"/>
        <v>708000000</v>
      </c>
      <c r="AA346" s="78">
        <f t="shared" si="143"/>
        <v>1128164188047</v>
      </c>
      <c r="AB346" s="78">
        <f t="shared" si="143"/>
        <v>375458949626</v>
      </c>
      <c r="AC346" s="78">
        <f t="shared" si="143"/>
        <v>407247543149.28003</v>
      </c>
      <c r="AD346" s="78">
        <f t="shared" si="143"/>
        <v>8902484511610.8809</v>
      </c>
      <c r="AE346" s="78">
        <f t="shared" si="143"/>
        <v>112508482360.72002</v>
      </c>
      <c r="AF346" s="78">
        <f t="shared" si="143"/>
        <v>28621785373636.121</v>
      </c>
      <c r="AG346" s="78">
        <f t="shared" si="143"/>
        <v>2202129741774.1299</v>
      </c>
      <c r="AH346" s="78">
        <f t="shared" si="143"/>
        <v>12041319672660.99</v>
      </c>
      <c r="AI346" s="78">
        <f t="shared" si="143"/>
        <v>14378335959201</v>
      </c>
      <c r="AJ346" s="78">
        <f t="shared" si="143"/>
        <v>4850716538506.1602</v>
      </c>
      <c r="AK346" s="78">
        <f t="shared" si="143"/>
        <v>4624788841071.1602</v>
      </c>
      <c r="AL346" s="78">
        <f t="shared" si="143"/>
        <v>150000000000</v>
      </c>
      <c r="AM346" s="78">
        <f t="shared" si="143"/>
        <v>0</v>
      </c>
      <c r="AN346" s="78">
        <f t="shared" si="143"/>
        <v>516593362</v>
      </c>
      <c r="AO346" s="78">
        <f t="shared" si="143"/>
        <v>34784710033</v>
      </c>
      <c r="AP346" s="78">
        <f t="shared" si="143"/>
        <v>40626394040</v>
      </c>
      <c r="AQ346" s="78">
        <f t="shared" si="143"/>
        <v>481105132560</v>
      </c>
      <c r="AR346" s="78">
        <f t="shared" si="143"/>
        <v>116367000000</v>
      </c>
      <c r="AS346" s="78">
        <f t="shared" si="143"/>
        <v>210414856000</v>
      </c>
      <c r="AT346" s="78">
        <f t="shared" si="143"/>
        <v>31688276560</v>
      </c>
      <c r="AU346" s="78">
        <f t="shared" si="143"/>
        <v>122635000000</v>
      </c>
      <c r="AV346" s="78">
        <f t="shared" si="143"/>
        <v>-4368627095296.1592</v>
      </c>
      <c r="AW346" s="78">
        <f t="shared" si="143"/>
        <v>4369611405946.1602</v>
      </c>
      <c r="AX346" s="79">
        <f t="shared" si="143"/>
        <v>984310649.99951172</v>
      </c>
      <c r="AY346" s="80">
        <f t="shared" si="143"/>
        <v>27</v>
      </c>
      <c r="AZ346" s="81">
        <f t="shared" si="143"/>
        <v>2</v>
      </c>
      <c r="BA346" s="64"/>
      <c r="BB346" s="64"/>
      <c r="BC346" s="64"/>
      <c r="BD346" s="64"/>
      <c r="BE346" s="64"/>
      <c r="BF346" s="64"/>
      <c r="BJ346" s="64"/>
    </row>
    <row r="347" spans="1:62" s="74" customFormat="1" ht="15" customHeight="1" x14ac:dyDescent="0.25">
      <c r="A347" s="75" t="s">
        <v>147</v>
      </c>
      <c r="B347" s="75" t="s">
        <v>147</v>
      </c>
      <c r="C347" s="76" t="s">
        <v>148</v>
      </c>
      <c r="D347" s="77"/>
      <c r="E347" s="77"/>
      <c r="F347" s="78">
        <f>SUM(F337:F345)</f>
        <v>15205684760082.5</v>
      </c>
      <c r="G347" s="78">
        <f t="shared" ref="G347:AZ347" si="144">SUM(G337:G345)</f>
        <v>5133165248480.5498</v>
      </c>
      <c r="H347" s="78">
        <f t="shared" si="144"/>
        <v>3408152553946.4297</v>
      </c>
      <c r="I347" s="78">
        <f t="shared" si="144"/>
        <v>487621225195.70001</v>
      </c>
      <c r="J347" s="78">
        <f t="shared" si="144"/>
        <v>168197255185.26001</v>
      </c>
      <c r="K347" s="78">
        <f t="shared" si="144"/>
        <v>1069194214153.16</v>
      </c>
      <c r="L347" s="78">
        <f t="shared" si="144"/>
        <v>7129945975245.5</v>
      </c>
      <c r="M347" s="78">
        <f t="shared" si="144"/>
        <v>976723144111.5</v>
      </c>
      <c r="N347" s="78">
        <f t="shared" si="144"/>
        <v>5441481524034</v>
      </c>
      <c r="O347" s="78">
        <f t="shared" si="144"/>
        <v>711741307100</v>
      </c>
      <c r="P347" s="78">
        <f t="shared" si="144"/>
        <v>2942573536356.4502</v>
      </c>
      <c r="Q347" s="78">
        <f t="shared" si="144"/>
        <v>55000000000</v>
      </c>
      <c r="R347" s="78">
        <f t="shared" si="144"/>
        <v>0</v>
      </c>
      <c r="S347" s="78">
        <f t="shared" si="144"/>
        <v>1547404266356.45</v>
      </c>
      <c r="T347" s="78">
        <f t="shared" si="144"/>
        <v>1318982883000</v>
      </c>
      <c r="U347" s="78">
        <f t="shared" si="144"/>
        <v>21186387000</v>
      </c>
      <c r="V347" s="78">
        <f t="shared" si="144"/>
        <v>17275881551490.969</v>
      </c>
      <c r="W347" s="78">
        <f t="shared" si="144"/>
        <v>6578084748143.5</v>
      </c>
      <c r="X347" s="78">
        <f t="shared" si="144"/>
        <v>6077523739919.2002</v>
      </c>
      <c r="Y347" s="78">
        <f t="shared" si="144"/>
        <v>0</v>
      </c>
      <c r="Z347" s="78">
        <f t="shared" si="144"/>
        <v>20483448000</v>
      </c>
      <c r="AA347" s="78">
        <f t="shared" si="144"/>
        <v>298253185581</v>
      </c>
      <c r="AB347" s="78">
        <f t="shared" si="144"/>
        <v>69441242500</v>
      </c>
      <c r="AC347" s="78">
        <f t="shared" si="144"/>
        <v>8867516489.1000004</v>
      </c>
      <c r="AD347" s="78">
        <f t="shared" si="144"/>
        <v>49413431054.199997</v>
      </c>
      <c r="AE347" s="78">
        <f t="shared" si="144"/>
        <v>54102184600</v>
      </c>
      <c r="AF347" s="78">
        <f t="shared" si="144"/>
        <v>10697796803347.471</v>
      </c>
      <c r="AG347" s="78">
        <f t="shared" si="144"/>
        <v>1047688300426</v>
      </c>
      <c r="AH347" s="78">
        <f t="shared" si="144"/>
        <v>5573546880656.6602</v>
      </c>
      <c r="AI347" s="78">
        <f t="shared" si="144"/>
        <v>4076561622264.8101</v>
      </c>
      <c r="AJ347" s="78">
        <f t="shared" si="144"/>
        <v>2172084491408.47</v>
      </c>
      <c r="AK347" s="78">
        <f t="shared" si="144"/>
        <v>2117675336311.47</v>
      </c>
      <c r="AL347" s="78">
        <f t="shared" si="144"/>
        <v>30000000000</v>
      </c>
      <c r="AM347" s="78">
        <f t="shared" si="144"/>
        <v>0</v>
      </c>
      <c r="AN347" s="78">
        <f t="shared" si="144"/>
        <v>0</v>
      </c>
      <c r="AO347" s="78">
        <f t="shared" si="144"/>
        <v>21730655097</v>
      </c>
      <c r="AP347" s="78">
        <f t="shared" si="144"/>
        <v>2678500000</v>
      </c>
      <c r="AQ347" s="78">
        <f t="shared" si="144"/>
        <v>101887700000</v>
      </c>
      <c r="AR347" s="78">
        <f t="shared" si="144"/>
        <v>0</v>
      </c>
      <c r="AS347" s="78">
        <f t="shared" si="144"/>
        <v>101887700000</v>
      </c>
      <c r="AT347" s="78">
        <f t="shared" si="144"/>
        <v>0</v>
      </c>
      <c r="AU347" s="78">
        <f t="shared" si="144"/>
        <v>0</v>
      </c>
      <c r="AV347" s="78">
        <f t="shared" si="144"/>
        <v>-2070196791408.47</v>
      </c>
      <c r="AW347" s="78">
        <f t="shared" si="144"/>
        <v>2070196791408.47</v>
      </c>
      <c r="AX347" s="79">
        <f t="shared" si="144"/>
        <v>-1.220703125E-4</v>
      </c>
      <c r="AY347" s="80">
        <f t="shared" si="144"/>
        <v>9</v>
      </c>
      <c r="AZ347" s="81">
        <f t="shared" si="144"/>
        <v>0</v>
      </c>
      <c r="BA347" s="64"/>
      <c r="BB347" s="64"/>
      <c r="BC347" s="64"/>
      <c r="BD347" s="64"/>
      <c r="BE347" s="64"/>
      <c r="BF347" s="64"/>
      <c r="BJ347" s="64"/>
    </row>
    <row r="348" spans="1:62" s="74" customFormat="1" ht="15" customHeight="1" x14ac:dyDescent="0.25">
      <c r="A348" s="75" t="s">
        <v>149</v>
      </c>
      <c r="B348" s="75" t="s">
        <v>149</v>
      </c>
      <c r="C348" s="76" t="s">
        <v>488</v>
      </c>
      <c r="D348" s="77"/>
      <c r="E348" s="77"/>
      <c r="F348" s="78">
        <f t="shared" ref="F348:AZ348" si="145">F346+F347</f>
        <v>82270017187099.156</v>
      </c>
      <c r="G348" s="78">
        <f t="shared" si="145"/>
        <v>13745492954944.301</v>
      </c>
      <c r="H348" s="78">
        <f t="shared" si="145"/>
        <v>6550638276026.0898</v>
      </c>
      <c r="I348" s="78">
        <f t="shared" si="145"/>
        <v>1447183859520.0901</v>
      </c>
      <c r="J348" s="78">
        <f t="shared" si="145"/>
        <v>400916980872.93994</v>
      </c>
      <c r="K348" s="78">
        <f t="shared" si="145"/>
        <v>5346753838525.1807</v>
      </c>
      <c r="L348" s="78">
        <f t="shared" si="145"/>
        <v>48411181520440.398</v>
      </c>
      <c r="M348" s="78">
        <f t="shared" si="145"/>
        <v>5590224442678.4004</v>
      </c>
      <c r="N348" s="78">
        <f t="shared" si="145"/>
        <v>36511046262922</v>
      </c>
      <c r="O348" s="78">
        <f t="shared" si="145"/>
        <v>6309910814840</v>
      </c>
      <c r="P348" s="78">
        <f t="shared" si="145"/>
        <v>20113342711714.449</v>
      </c>
      <c r="Q348" s="78">
        <f t="shared" si="145"/>
        <v>253956989145</v>
      </c>
      <c r="R348" s="78">
        <f t="shared" si="145"/>
        <v>0</v>
      </c>
      <c r="S348" s="78">
        <f t="shared" si="145"/>
        <v>4913900186067.4502</v>
      </c>
      <c r="T348" s="78">
        <f t="shared" si="145"/>
        <v>9824596850002</v>
      </c>
      <c r="U348" s="78">
        <f t="shared" si="145"/>
        <v>5120888686500</v>
      </c>
      <c r="V348" s="78">
        <f t="shared" si="145"/>
        <v>88708841073803.781</v>
      </c>
      <c r="W348" s="78">
        <f t="shared" si="145"/>
        <v>49389258896820.187</v>
      </c>
      <c r="X348" s="78">
        <f t="shared" si="145"/>
        <v>37953382658246.453</v>
      </c>
      <c r="Y348" s="78">
        <f t="shared" si="145"/>
        <v>8743555555.5599995</v>
      </c>
      <c r="Z348" s="78">
        <f t="shared" si="145"/>
        <v>21191448000</v>
      </c>
      <c r="AA348" s="78">
        <f t="shared" si="145"/>
        <v>1426417373628</v>
      </c>
      <c r="AB348" s="78">
        <f t="shared" si="145"/>
        <v>444900192126</v>
      </c>
      <c r="AC348" s="78">
        <f t="shared" si="145"/>
        <v>416115059638.38</v>
      </c>
      <c r="AD348" s="78">
        <f t="shared" si="145"/>
        <v>8951897942665.0801</v>
      </c>
      <c r="AE348" s="78">
        <f t="shared" si="145"/>
        <v>166610666960.72003</v>
      </c>
      <c r="AF348" s="78">
        <f t="shared" si="145"/>
        <v>39319582176983.594</v>
      </c>
      <c r="AG348" s="78">
        <f t="shared" si="145"/>
        <v>3249818042200.1299</v>
      </c>
      <c r="AH348" s="78">
        <f t="shared" si="145"/>
        <v>17614866553317.648</v>
      </c>
      <c r="AI348" s="78">
        <f t="shared" si="145"/>
        <v>18454897581465.809</v>
      </c>
      <c r="AJ348" s="78">
        <f t="shared" si="145"/>
        <v>7022801029914.6299</v>
      </c>
      <c r="AK348" s="78">
        <f t="shared" si="145"/>
        <v>6742464177382.6299</v>
      </c>
      <c r="AL348" s="78">
        <f t="shared" si="145"/>
        <v>180000000000</v>
      </c>
      <c r="AM348" s="78">
        <f t="shared" si="145"/>
        <v>0</v>
      </c>
      <c r="AN348" s="78">
        <f t="shared" si="145"/>
        <v>516593362</v>
      </c>
      <c r="AO348" s="78">
        <f t="shared" si="145"/>
        <v>56515365130</v>
      </c>
      <c r="AP348" s="78">
        <f t="shared" si="145"/>
        <v>43304894040</v>
      </c>
      <c r="AQ348" s="78">
        <f t="shared" si="145"/>
        <v>582992832560</v>
      </c>
      <c r="AR348" s="78">
        <f t="shared" si="145"/>
        <v>116367000000</v>
      </c>
      <c r="AS348" s="78">
        <f t="shared" si="145"/>
        <v>312302556000</v>
      </c>
      <c r="AT348" s="78">
        <f t="shared" si="145"/>
        <v>31688276560</v>
      </c>
      <c r="AU348" s="78">
        <f t="shared" si="145"/>
        <v>122635000000</v>
      </c>
      <c r="AV348" s="78">
        <f t="shared" si="145"/>
        <v>-6438823886704.6289</v>
      </c>
      <c r="AW348" s="78">
        <f t="shared" si="145"/>
        <v>6439808197354.6299</v>
      </c>
      <c r="AX348" s="79">
        <f t="shared" si="145"/>
        <v>984310649.99938965</v>
      </c>
      <c r="AY348" s="80">
        <f t="shared" si="145"/>
        <v>36</v>
      </c>
      <c r="AZ348" s="81">
        <f t="shared" si="145"/>
        <v>2</v>
      </c>
      <c r="BA348" s="64"/>
      <c r="BB348" s="64"/>
      <c r="BC348" s="64"/>
      <c r="BD348" s="64"/>
      <c r="BE348" s="64"/>
      <c r="BF348" s="64"/>
      <c r="BJ348" s="64"/>
    </row>
    <row r="349" spans="1:62" s="74" customFormat="1" ht="15" customHeight="1" x14ac:dyDescent="0.25">
      <c r="A349" s="75" t="s">
        <v>151</v>
      </c>
      <c r="B349" s="75" t="s">
        <v>151</v>
      </c>
      <c r="C349" s="76" t="s">
        <v>489</v>
      </c>
      <c r="D349" s="77"/>
      <c r="E349" s="77"/>
      <c r="F349" s="78">
        <f t="shared" ref="F349:AZ349" si="146">F348+F307</f>
        <v>104933154533312.16</v>
      </c>
      <c r="G349" s="78">
        <f t="shared" si="146"/>
        <v>28990734755157.301</v>
      </c>
      <c r="H349" s="78">
        <f t="shared" si="146"/>
        <v>19129638276026.09</v>
      </c>
      <c r="I349" s="78">
        <f t="shared" si="146"/>
        <v>1558607207260.0901</v>
      </c>
      <c r="J349" s="78">
        <f t="shared" si="146"/>
        <v>766545850395.93994</v>
      </c>
      <c r="K349" s="78">
        <f t="shared" si="146"/>
        <v>7535943421475.1807</v>
      </c>
      <c r="L349" s="78">
        <f t="shared" si="146"/>
        <v>52082343307440.398</v>
      </c>
      <c r="M349" s="78">
        <f t="shared" si="146"/>
        <v>7437776077678.4004</v>
      </c>
      <c r="N349" s="78">
        <f t="shared" si="146"/>
        <v>38183924634922</v>
      </c>
      <c r="O349" s="78">
        <f t="shared" si="146"/>
        <v>6460642594840</v>
      </c>
      <c r="P349" s="78">
        <f t="shared" si="146"/>
        <v>23860076470714.449</v>
      </c>
      <c r="Q349" s="78">
        <f t="shared" si="146"/>
        <v>290251069145</v>
      </c>
      <c r="R349" s="78">
        <f t="shared" si="146"/>
        <v>0</v>
      </c>
      <c r="S349" s="78">
        <f t="shared" si="146"/>
        <v>4913900186067.4502</v>
      </c>
      <c r="T349" s="78">
        <f t="shared" si="146"/>
        <v>13535036529002</v>
      </c>
      <c r="U349" s="78">
        <f t="shared" si="146"/>
        <v>5120888686500</v>
      </c>
      <c r="V349" s="78">
        <f t="shared" si="146"/>
        <v>111759644020420.78</v>
      </c>
      <c r="W349" s="78">
        <f t="shared" si="146"/>
        <v>64783932400102.187</v>
      </c>
      <c r="X349" s="78">
        <f t="shared" si="146"/>
        <v>40844659683696.453</v>
      </c>
      <c r="Y349" s="78">
        <f t="shared" si="146"/>
        <v>10531550355.559999</v>
      </c>
      <c r="Z349" s="78">
        <f t="shared" si="146"/>
        <v>21191448000</v>
      </c>
      <c r="AA349" s="78">
        <f t="shared" si="146"/>
        <v>6931124973628</v>
      </c>
      <c r="AB349" s="78">
        <f t="shared" si="146"/>
        <v>454900192126</v>
      </c>
      <c r="AC349" s="78">
        <f t="shared" si="146"/>
        <v>5646945398670.3799</v>
      </c>
      <c r="AD349" s="78">
        <f t="shared" si="146"/>
        <v>10607968486665.08</v>
      </c>
      <c r="AE349" s="78">
        <f t="shared" si="146"/>
        <v>266610666960.72003</v>
      </c>
      <c r="AF349" s="78">
        <f t="shared" si="146"/>
        <v>46975711620318.594</v>
      </c>
      <c r="AG349" s="78">
        <f t="shared" si="146"/>
        <v>3874947786621.1299</v>
      </c>
      <c r="AH349" s="78">
        <f t="shared" si="146"/>
        <v>22412291625911.648</v>
      </c>
      <c r="AI349" s="78">
        <f t="shared" si="146"/>
        <v>20688472207785.809</v>
      </c>
      <c r="AJ349" s="78">
        <f t="shared" si="146"/>
        <v>8118799963652.6299</v>
      </c>
      <c r="AK349" s="78">
        <f t="shared" si="146"/>
        <v>7838463111120.6299</v>
      </c>
      <c r="AL349" s="78">
        <f t="shared" si="146"/>
        <v>180000000000</v>
      </c>
      <c r="AM349" s="78">
        <f t="shared" si="146"/>
        <v>0</v>
      </c>
      <c r="AN349" s="78">
        <f t="shared" si="146"/>
        <v>516593362</v>
      </c>
      <c r="AO349" s="78">
        <f t="shared" si="146"/>
        <v>56515365130</v>
      </c>
      <c r="AP349" s="78">
        <f t="shared" si="146"/>
        <v>43304894040</v>
      </c>
      <c r="AQ349" s="78">
        <f t="shared" si="146"/>
        <v>1291326165894</v>
      </c>
      <c r="AR349" s="78">
        <f t="shared" si="146"/>
        <v>416367000000</v>
      </c>
      <c r="AS349" s="78">
        <f t="shared" si="146"/>
        <v>312302556000</v>
      </c>
      <c r="AT349" s="78">
        <f t="shared" si="146"/>
        <v>40021609894</v>
      </c>
      <c r="AU349" s="78">
        <f t="shared" si="146"/>
        <v>522635000000</v>
      </c>
      <c r="AV349" s="78">
        <f t="shared" si="146"/>
        <v>-6826489487108.6289</v>
      </c>
      <c r="AW349" s="78">
        <f t="shared" si="146"/>
        <v>6827473797758.6299</v>
      </c>
      <c r="AX349" s="79">
        <f t="shared" si="146"/>
        <v>984310649.99938965</v>
      </c>
      <c r="AY349" s="80">
        <f t="shared" si="146"/>
        <v>37</v>
      </c>
      <c r="AZ349" s="81">
        <f t="shared" si="146"/>
        <v>2</v>
      </c>
      <c r="BA349" s="64"/>
      <c r="BB349" s="64"/>
      <c r="BC349" s="64"/>
      <c r="BD349" s="64"/>
      <c r="BE349" s="64"/>
      <c r="BF349" s="64"/>
      <c r="BJ349" s="64"/>
    </row>
    <row r="350" spans="1:62" ht="15" customHeight="1" x14ac:dyDescent="0.25">
      <c r="A350" s="42" t="s">
        <v>490</v>
      </c>
      <c r="B350" s="42" t="s">
        <v>490</v>
      </c>
      <c r="C350" s="43" t="s">
        <v>491</v>
      </c>
      <c r="D350" s="44" t="s">
        <v>117</v>
      </c>
      <c r="E350" s="45">
        <v>42367</v>
      </c>
      <c r="F350" s="82">
        <f t="shared" si="130"/>
        <v>4761612670000</v>
      </c>
      <c r="G350" s="47">
        <f t="shared" si="131"/>
        <v>1923033474000</v>
      </c>
      <c r="H350" s="47">
        <v>1664672954000</v>
      </c>
      <c r="I350" s="47">
        <v>47677528000</v>
      </c>
      <c r="J350" s="47">
        <v>67758908350</v>
      </c>
      <c r="K350" s="47">
        <v>142924083650</v>
      </c>
      <c r="L350" s="47">
        <f t="shared" si="132"/>
        <v>1880111796000</v>
      </c>
      <c r="M350" s="47">
        <v>196802373000</v>
      </c>
      <c r="N350" s="47">
        <v>1493486253000</v>
      </c>
      <c r="O350" s="47">
        <v>189823170000</v>
      </c>
      <c r="P350" s="47">
        <f t="shared" si="133"/>
        <v>958467400000</v>
      </c>
      <c r="Q350" s="47">
        <v>6000000000</v>
      </c>
      <c r="R350" s="47">
        <v>0</v>
      </c>
      <c r="S350" s="47">
        <v>0</v>
      </c>
      <c r="T350" s="47">
        <v>952467400000</v>
      </c>
      <c r="U350" s="47">
        <v>0</v>
      </c>
      <c r="V350" s="47">
        <f t="shared" si="134"/>
        <v>4781612670000</v>
      </c>
      <c r="W350" s="47">
        <f t="shared" si="135"/>
        <v>2939925697761</v>
      </c>
      <c r="X350" s="47">
        <v>726716128880</v>
      </c>
      <c r="Y350" s="47">
        <v>0</v>
      </c>
      <c r="Z350" s="47">
        <v>0</v>
      </c>
      <c r="AA350" s="47">
        <v>1035101400000</v>
      </c>
      <c r="AB350" s="47">
        <v>720000000</v>
      </c>
      <c r="AC350" s="47">
        <v>824209144496.42004</v>
      </c>
      <c r="AD350" s="47">
        <v>348179024384.58002</v>
      </c>
      <c r="AE350" s="47">
        <v>5000000000</v>
      </c>
      <c r="AF350" s="47">
        <f t="shared" si="136"/>
        <v>1841686972239</v>
      </c>
      <c r="AG350" s="47">
        <v>119271420800</v>
      </c>
      <c r="AH350" s="47">
        <v>1078297470659</v>
      </c>
      <c r="AI350" s="47">
        <v>644118080780</v>
      </c>
      <c r="AJ350" s="47">
        <f t="shared" si="137"/>
        <v>100000000000</v>
      </c>
      <c r="AK350" s="47">
        <v>100000000000</v>
      </c>
      <c r="AL350" s="47">
        <v>0</v>
      </c>
      <c r="AM350" s="47">
        <v>0</v>
      </c>
      <c r="AN350" s="47">
        <v>0</v>
      </c>
      <c r="AO350" s="47">
        <v>0</v>
      </c>
      <c r="AP350" s="47">
        <v>0</v>
      </c>
      <c r="AQ350" s="47">
        <f t="shared" si="138"/>
        <v>80000000000</v>
      </c>
      <c r="AR350" s="47">
        <v>0</v>
      </c>
      <c r="AS350" s="47">
        <v>80000000000</v>
      </c>
      <c r="AT350" s="47">
        <v>0</v>
      </c>
      <c r="AU350" s="47">
        <v>0</v>
      </c>
      <c r="AV350" s="48">
        <f t="shared" si="139"/>
        <v>-20000000000</v>
      </c>
      <c r="AW350" s="48">
        <f t="shared" si="119"/>
        <v>20000000000</v>
      </c>
      <c r="AX350" s="49">
        <f t="shared" si="141"/>
        <v>0</v>
      </c>
      <c r="AY350" s="50">
        <v>1</v>
      </c>
      <c r="AZ350" s="51"/>
      <c r="BA350" s="6" t="s">
        <v>95</v>
      </c>
      <c r="BB350" s="52">
        <v>1</v>
      </c>
      <c r="BC350" s="6"/>
      <c r="BD350" s="6"/>
      <c r="BG350" s="5" t="s">
        <v>96</v>
      </c>
      <c r="BH350" s="5" t="s">
        <v>155</v>
      </c>
      <c r="BJ350" s="6">
        <v>1</v>
      </c>
    </row>
    <row r="351" spans="1:62" ht="15" customHeight="1" x14ac:dyDescent="0.25">
      <c r="A351" s="67">
        <f>A345+1</f>
        <v>268</v>
      </c>
      <c r="B351" s="67">
        <v>1</v>
      </c>
      <c r="C351" s="68" t="s">
        <v>492</v>
      </c>
      <c r="D351" s="55" t="s">
        <v>119</v>
      </c>
      <c r="E351" s="56">
        <v>42369</v>
      </c>
      <c r="F351" s="69">
        <f t="shared" si="130"/>
        <v>1034286018056</v>
      </c>
      <c r="G351" s="58">
        <f t="shared" si="131"/>
        <v>39940000000</v>
      </c>
      <c r="H351" s="58">
        <v>11200000000</v>
      </c>
      <c r="I351" s="58">
        <v>10000000000</v>
      </c>
      <c r="J351" s="58">
        <v>3500000000</v>
      </c>
      <c r="K351" s="58">
        <v>15240000000</v>
      </c>
      <c r="L351" s="58">
        <f t="shared" si="132"/>
        <v>829831252720</v>
      </c>
      <c r="M351" s="58">
        <v>29374917000</v>
      </c>
      <c r="N351" s="58">
        <v>577263911000</v>
      </c>
      <c r="O351" s="58">
        <v>223192424720</v>
      </c>
      <c r="P351" s="58">
        <f t="shared" si="133"/>
        <v>164514765336</v>
      </c>
      <c r="Q351" s="58">
        <v>0</v>
      </c>
      <c r="R351" s="58">
        <v>0</v>
      </c>
      <c r="S351" s="58">
        <v>20447137336</v>
      </c>
      <c r="T351" s="58">
        <v>68286147000</v>
      </c>
      <c r="U351" s="58">
        <v>75781481000</v>
      </c>
      <c r="V351" s="58">
        <f t="shared" si="134"/>
        <v>1088702020175.6599</v>
      </c>
      <c r="W351" s="58">
        <f t="shared" si="135"/>
        <v>539059497192.65997</v>
      </c>
      <c r="X351" s="58">
        <v>395615607232.65997</v>
      </c>
      <c r="Y351" s="58">
        <v>0</v>
      </c>
      <c r="Z351" s="58">
        <v>0</v>
      </c>
      <c r="AA351" s="58">
        <v>8500000000</v>
      </c>
      <c r="AB351" s="58">
        <v>11847624004</v>
      </c>
      <c r="AC351" s="58">
        <v>0</v>
      </c>
      <c r="AD351" s="58">
        <v>121096265956</v>
      </c>
      <c r="AE351" s="58">
        <v>2000000000</v>
      </c>
      <c r="AF351" s="58">
        <f t="shared" si="136"/>
        <v>549642522983</v>
      </c>
      <c r="AG351" s="58">
        <v>43917038455</v>
      </c>
      <c r="AH351" s="58">
        <v>203217510000</v>
      </c>
      <c r="AI351" s="58">
        <v>302507974528</v>
      </c>
      <c r="AJ351" s="58">
        <f t="shared" si="137"/>
        <v>56740169384.660004</v>
      </c>
      <c r="AK351" s="58">
        <v>56740169384.660004</v>
      </c>
      <c r="AL351" s="58">
        <v>0</v>
      </c>
      <c r="AM351" s="58">
        <v>0</v>
      </c>
      <c r="AN351" s="58">
        <v>0</v>
      </c>
      <c r="AO351" s="58">
        <v>0</v>
      </c>
      <c r="AP351" s="58">
        <v>0</v>
      </c>
      <c r="AQ351" s="58">
        <f t="shared" si="138"/>
        <v>2324167265</v>
      </c>
      <c r="AR351" s="58">
        <v>0</v>
      </c>
      <c r="AS351" s="58">
        <v>875000000</v>
      </c>
      <c r="AT351" s="58">
        <v>1449167265</v>
      </c>
      <c r="AU351" s="58">
        <v>0</v>
      </c>
      <c r="AV351" s="59">
        <f t="shared" si="139"/>
        <v>-54416002119.659912</v>
      </c>
      <c r="AW351" s="59">
        <f t="shared" si="119"/>
        <v>54416002119.660004</v>
      </c>
      <c r="AX351" s="60">
        <f t="shared" si="141"/>
        <v>9.1552734375E-5</v>
      </c>
      <c r="AY351" s="61">
        <v>1</v>
      </c>
      <c r="AZ351" s="62"/>
      <c r="BA351" s="52">
        <v>1</v>
      </c>
      <c r="BB351" s="6"/>
      <c r="BC351" s="6"/>
      <c r="BD351" s="6"/>
      <c r="BG351" s="5" t="s">
        <v>96</v>
      </c>
      <c r="BH351" s="5" t="s">
        <v>186</v>
      </c>
      <c r="BJ351" s="6">
        <v>1</v>
      </c>
    </row>
    <row r="352" spans="1:62" s="74" customFormat="1" ht="15" customHeight="1" x14ac:dyDescent="0.25">
      <c r="A352" s="53">
        <f t="shared" ref="A352:B364" si="147">A351+1</f>
        <v>269</v>
      </c>
      <c r="B352" s="53">
        <f t="shared" si="147"/>
        <v>2</v>
      </c>
      <c r="C352" s="68" t="s">
        <v>493</v>
      </c>
      <c r="D352" s="55" t="s">
        <v>494</v>
      </c>
      <c r="E352" s="56">
        <v>42367</v>
      </c>
      <c r="F352" s="69">
        <f t="shared" si="130"/>
        <v>1650818307169</v>
      </c>
      <c r="G352" s="70">
        <f t="shared" si="131"/>
        <v>40164114000</v>
      </c>
      <c r="H352" s="70">
        <v>13946300000</v>
      </c>
      <c r="I352" s="70">
        <v>2254000000</v>
      </c>
      <c r="J352" s="70">
        <v>8500000000</v>
      </c>
      <c r="K352" s="70">
        <v>15463814000</v>
      </c>
      <c r="L352" s="70">
        <f t="shared" si="132"/>
        <v>1408773971840</v>
      </c>
      <c r="M352" s="70">
        <v>52898631000</v>
      </c>
      <c r="N352" s="70">
        <v>983714397000</v>
      </c>
      <c r="O352" s="70">
        <v>372160943840</v>
      </c>
      <c r="P352" s="70">
        <f t="shared" si="133"/>
        <v>201880221329</v>
      </c>
      <c r="Q352" s="70">
        <v>0</v>
      </c>
      <c r="R352" s="70">
        <v>0</v>
      </c>
      <c r="S352" s="70">
        <v>30410849329</v>
      </c>
      <c r="T352" s="70">
        <v>171469372000</v>
      </c>
      <c r="U352" s="70">
        <v>0</v>
      </c>
      <c r="V352" s="70">
        <f t="shared" si="134"/>
        <v>1694719239140</v>
      </c>
      <c r="W352" s="70">
        <f t="shared" si="135"/>
        <v>857152588950</v>
      </c>
      <c r="X352" s="70">
        <v>532004610150</v>
      </c>
      <c r="Y352" s="70">
        <v>0</v>
      </c>
      <c r="Z352" s="70">
        <v>0</v>
      </c>
      <c r="AA352" s="70">
        <v>43876709000</v>
      </c>
      <c r="AB352" s="70">
        <v>820000000</v>
      </c>
      <c r="AC352" s="70">
        <v>1620030000</v>
      </c>
      <c r="AD352" s="70">
        <v>275831239800</v>
      </c>
      <c r="AE352" s="70">
        <v>3000000000</v>
      </c>
      <c r="AF352" s="70">
        <f t="shared" si="136"/>
        <v>837566650190</v>
      </c>
      <c r="AG352" s="70">
        <v>39997011100</v>
      </c>
      <c r="AH352" s="70">
        <v>338328149490</v>
      </c>
      <c r="AI352" s="70">
        <v>459241489600</v>
      </c>
      <c r="AJ352" s="70">
        <f t="shared" si="137"/>
        <v>68194712220.730003</v>
      </c>
      <c r="AK352" s="70">
        <v>68194712220.730003</v>
      </c>
      <c r="AL352" s="70">
        <v>0</v>
      </c>
      <c r="AM352" s="70">
        <v>0</v>
      </c>
      <c r="AN352" s="70">
        <v>0</v>
      </c>
      <c r="AO352" s="70">
        <v>0</v>
      </c>
      <c r="AP352" s="70">
        <v>0</v>
      </c>
      <c r="AQ352" s="70">
        <f t="shared" si="138"/>
        <v>24293780249.73</v>
      </c>
      <c r="AR352" s="70">
        <v>0</v>
      </c>
      <c r="AS352" s="70">
        <v>15875000000</v>
      </c>
      <c r="AT352" s="70">
        <v>8418780249.7299995</v>
      </c>
      <c r="AU352" s="70">
        <v>0</v>
      </c>
      <c r="AV352" s="71">
        <f t="shared" si="139"/>
        <v>-43900931971</v>
      </c>
      <c r="AW352" s="71">
        <f t="shared" si="119"/>
        <v>43900931971</v>
      </c>
      <c r="AX352" s="60">
        <f t="shared" si="141"/>
        <v>0</v>
      </c>
      <c r="AY352" s="72">
        <v>1</v>
      </c>
      <c r="AZ352" s="73"/>
      <c r="BA352" s="63">
        <v>1</v>
      </c>
      <c r="BB352" s="64"/>
      <c r="BC352" s="64"/>
      <c r="BD352" s="64"/>
      <c r="BE352" s="64">
        <v>1</v>
      </c>
      <c r="BF352" s="64"/>
      <c r="BG352" s="74" t="s">
        <v>163</v>
      </c>
      <c r="BH352" s="74" t="s">
        <v>114</v>
      </c>
      <c r="BJ352" s="64"/>
    </row>
    <row r="353" spans="1:62" s="74" customFormat="1" ht="15" customHeight="1" x14ac:dyDescent="0.25">
      <c r="A353" s="53">
        <f t="shared" si="147"/>
        <v>270</v>
      </c>
      <c r="B353" s="53">
        <f t="shared" si="147"/>
        <v>3</v>
      </c>
      <c r="C353" s="68" t="s">
        <v>495</v>
      </c>
      <c r="D353" s="55" t="s">
        <v>300</v>
      </c>
      <c r="E353" s="56">
        <v>42366</v>
      </c>
      <c r="F353" s="69">
        <f t="shared" si="130"/>
        <v>739201560931.57007</v>
      </c>
      <c r="G353" s="70">
        <f t="shared" si="131"/>
        <v>24998976496.669998</v>
      </c>
      <c r="H353" s="70">
        <v>10930363409</v>
      </c>
      <c r="I353" s="70">
        <v>3211935000</v>
      </c>
      <c r="J353" s="70">
        <v>1354084341.51</v>
      </c>
      <c r="K353" s="70">
        <v>9502593746.1599998</v>
      </c>
      <c r="L353" s="70">
        <f t="shared" si="132"/>
        <v>655814926020</v>
      </c>
      <c r="M353" s="70">
        <v>27378370000</v>
      </c>
      <c r="N353" s="70">
        <v>467183234000</v>
      </c>
      <c r="O353" s="70">
        <f>66959490000+18829490000+37807010000+37657332020</f>
        <v>161253322020</v>
      </c>
      <c r="P353" s="70">
        <f t="shared" si="133"/>
        <v>58387658414.900002</v>
      </c>
      <c r="Q353" s="70">
        <v>1685690000</v>
      </c>
      <c r="R353" s="70">
        <v>0</v>
      </c>
      <c r="S353" s="70">
        <v>26433048414.900002</v>
      </c>
      <c r="T353" s="70">
        <v>0</v>
      </c>
      <c r="U353" s="70">
        <v>30268920000</v>
      </c>
      <c r="V353" s="70">
        <f t="shared" si="134"/>
        <v>777464982576.57996</v>
      </c>
      <c r="W353" s="70">
        <f t="shared" si="135"/>
        <v>286925017817.19995</v>
      </c>
      <c r="X353" s="70">
        <v>194213073451.29999</v>
      </c>
      <c r="Y353" s="70">
        <v>0</v>
      </c>
      <c r="Z353" s="70">
        <v>0</v>
      </c>
      <c r="AA353" s="70">
        <v>9118350000</v>
      </c>
      <c r="AB353" s="70">
        <v>600000000</v>
      </c>
      <c r="AC353" s="70">
        <v>1342929840.9000001</v>
      </c>
      <c r="AD353" s="70">
        <v>80336603000</v>
      </c>
      <c r="AE353" s="70">
        <v>1314061525</v>
      </c>
      <c r="AF353" s="70">
        <f t="shared" si="136"/>
        <v>490539964759.38</v>
      </c>
      <c r="AG353" s="70">
        <v>42022978100</v>
      </c>
      <c r="AH353" s="70">
        <v>187656034668.38</v>
      </c>
      <c r="AI353" s="70">
        <v>260860951991</v>
      </c>
      <c r="AJ353" s="70">
        <f t="shared" si="137"/>
        <v>41138421645.010002</v>
      </c>
      <c r="AK353" s="70">
        <v>41138421645.010002</v>
      </c>
      <c r="AL353" s="70">
        <v>0</v>
      </c>
      <c r="AM353" s="70">
        <v>0</v>
      </c>
      <c r="AN353" s="70">
        <v>0</v>
      </c>
      <c r="AO353" s="70">
        <v>0</v>
      </c>
      <c r="AP353" s="70">
        <v>0</v>
      </c>
      <c r="AQ353" s="70">
        <f t="shared" si="138"/>
        <v>2875000000</v>
      </c>
      <c r="AR353" s="70">
        <v>0</v>
      </c>
      <c r="AS353" s="70">
        <v>2875000000</v>
      </c>
      <c r="AT353" s="70">
        <v>0</v>
      </c>
      <c r="AU353" s="70">
        <v>0</v>
      </c>
      <c r="AV353" s="71">
        <f t="shared" si="139"/>
        <v>-38263421645.009888</v>
      </c>
      <c r="AW353" s="71">
        <f t="shared" si="119"/>
        <v>38263421645.010002</v>
      </c>
      <c r="AX353" s="60">
        <f t="shared" si="141"/>
        <v>1.1444091796875E-4</v>
      </c>
      <c r="AY353" s="72">
        <v>1</v>
      </c>
      <c r="AZ353" s="73"/>
      <c r="BA353" s="63">
        <v>1</v>
      </c>
      <c r="BB353" s="64"/>
      <c r="BC353" s="64"/>
      <c r="BD353" s="64"/>
      <c r="BE353" s="64"/>
      <c r="BF353" s="64"/>
      <c r="BG353" s="74" t="s">
        <v>163</v>
      </c>
      <c r="BH353" s="74" t="s">
        <v>114</v>
      </c>
      <c r="BJ353" s="64"/>
    </row>
    <row r="354" spans="1:62" s="74" customFormat="1" ht="15" customHeight="1" x14ac:dyDescent="0.25">
      <c r="A354" s="53">
        <f t="shared" si="147"/>
        <v>271</v>
      </c>
      <c r="B354" s="53">
        <f t="shared" si="147"/>
        <v>4</v>
      </c>
      <c r="C354" s="68" t="s">
        <v>496</v>
      </c>
      <c r="D354" s="55" t="s">
        <v>111</v>
      </c>
      <c r="E354" s="56">
        <v>42361</v>
      </c>
      <c r="F354" s="69">
        <f t="shared" si="130"/>
        <v>1925188035797</v>
      </c>
      <c r="G354" s="70">
        <f t="shared" si="131"/>
        <v>94679988302</v>
      </c>
      <c r="H354" s="70">
        <v>47045000000</v>
      </c>
      <c r="I354" s="70">
        <v>5846287992</v>
      </c>
      <c r="J354" s="70">
        <v>5475593610</v>
      </c>
      <c r="K354" s="70">
        <v>36313106700</v>
      </c>
      <c r="L354" s="70">
        <f t="shared" si="132"/>
        <v>1497255111495</v>
      </c>
      <c r="M354" s="70">
        <v>154428964495</v>
      </c>
      <c r="N354" s="70">
        <v>1133031917000</v>
      </c>
      <c r="O354" s="70">
        <v>209794230000</v>
      </c>
      <c r="P354" s="70">
        <f t="shared" si="133"/>
        <v>333252936000</v>
      </c>
      <c r="Q354" s="70">
        <v>0</v>
      </c>
      <c r="R354" s="70">
        <v>0</v>
      </c>
      <c r="S354" s="70">
        <v>47064709000</v>
      </c>
      <c r="T354" s="70">
        <v>286188227000</v>
      </c>
      <c r="U354" s="70">
        <v>0</v>
      </c>
      <c r="V354" s="70">
        <f t="shared" si="134"/>
        <v>1964161860797</v>
      </c>
      <c r="W354" s="70">
        <f t="shared" si="135"/>
        <v>951510811530</v>
      </c>
      <c r="X354" s="70">
        <v>598747494150</v>
      </c>
      <c r="Y354" s="70">
        <v>0</v>
      </c>
      <c r="Z354" s="70">
        <v>0</v>
      </c>
      <c r="AA354" s="70">
        <v>54304984618</v>
      </c>
      <c r="AB354" s="70">
        <v>0</v>
      </c>
      <c r="AC354" s="70">
        <v>5264005950</v>
      </c>
      <c r="AD354" s="70">
        <v>288994326812</v>
      </c>
      <c r="AE354" s="70">
        <v>4200000000</v>
      </c>
      <c r="AF354" s="70">
        <f t="shared" si="136"/>
        <v>1012651049267</v>
      </c>
      <c r="AG354" s="70">
        <v>133725891135</v>
      </c>
      <c r="AH354" s="70">
        <v>496684618206</v>
      </c>
      <c r="AI354" s="70">
        <v>382240539926</v>
      </c>
      <c r="AJ354" s="70">
        <f t="shared" si="137"/>
        <v>39973825000</v>
      </c>
      <c r="AK354" s="70">
        <v>39973825000</v>
      </c>
      <c r="AL354" s="70">
        <v>0</v>
      </c>
      <c r="AM354" s="70">
        <v>0</v>
      </c>
      <c r="AN354" s="70">
        <v>0</v>
      </c>
      <c r="AO354" s="70">
        <v>0</v>
      </c>
      <c r="AP354" s="70">
        <v>0</v>
      </c>
      <c r="AQ354" s="70">
        <f t="shared" si="138"/>
        <v>1000000000</v>
      </c>
      <c r="AR354" s="70">
        <v>0</v>
      </c>
      <c r="AS354" s="70">
        <v>1000000000</v>
      </c>
      <c r="AT354" s="70">
        <v>0</v>
      </c>
      <c r="AU354" s="70">
        <v>0</v>
      </c>
      <c r="AV354" s="71">
        <f t="shared" si="139"/>
        <v>-38973825000</v>
      </c>
      <c r="AW354" s="71">
        <f t="shared" si="119"/>
        <v>38973825000</v>
      </c>
      <c r="AX354" s="60">
        <f t="shared" si="141"/>
        <v>0</v>
      </c>
      <c r="AY354" s="72">
        <v>1</v>
      </c>
      <c r="AZ354" s="73"/>
      <c r="BA354" s="63">
        <v>1</v>
      </c>
      <c r="BB354" s="64"/>
      <c r="BC354" s="64"/>
      <c r="BD354" s="64"/>
      <c r="BE354" s="64"/>
      <c r="BF354" s="64"/>
      <c r="BG354" s="74" t="s">
        <v>163</v>
      </c>
      <c r="BH354" s="74" t="s">
        <v>114</v>
      </c>
      <c r="BJ354" s="64"/>
    </row>
    <row r="355" spans="1:62" ht="15" customHeight="1" x14ac:dyDescent="0.25">
      <c r="A355" s="53">
        <f t="shared" si="147"/>
        <v>272</v>
      </c>
      <c r="B355" s="53">
        <f t="shared" si="147"/>
        <v>5</v>
      </c>
      <c r="C355" s="54" t="s">
        <v>497</v>
      </c>
      <c r="D355" s="55" t="s">
        <v>143</v>
      </c>
      <c r="E355" s="56">
        <v>42367</v>
      </c>
      <c r="F355" s="57">
        <f t="shared" si="130"/>
        <v>1490761790629.6099</v>
      </c>
      <c r="G355" s="58">
        <f t="shared" si="131"/>
        <v>132323164813.70999</v>
      </c>
      <c r="H355" s="58">
        <v>87781508500</v>
      </c>
      <c r="I355" s="58">
        <v>7565488000</v>
      </c>
      <c r="J355" s="58">
        <v>2750000000</v>
      </c>
      <c r="K355" s="58">
        <v>34226168313.709999</v>
      </c>
      <c r="L355" s="58">
        <f t="shared" si="132"/>
        <v>1022645925500</v>
      </c>
      <c r="M355" s="58">
        <v>50421469500</v>
      </c>
      <c r="N355" s="58">
        <v>787062196000</v>
      </c>
      <c r="O355" s="58">
        <v>185162260000</v>
      </c>
      <c r="P355" s="58">
        <f t="shared" si="133"/>
        <v>335792700315.90002</v>
      </c>
      <c r="Q355" s="58">
        <v>700000000</v>
      </c>
      <c r="R355" s="58">
        <v>0</v>
      </c>
      <c r="S355" s="58">
        <v>66564316315.900002</v>
      </c>
      <c r="T355" s="58">
        <v>191316900000</v>
      </c>
      <c r="U355" s="58">
        <v>77211484000</v>
      </c>
      <c r="V355" s="58">
        <f t="shared" si="134"/>
        <v>1548844390399.6099</v>
      </c>
      <c r="W355" s="58">
        <f t="shared" si="135"/>
        <v>829131022260</v>
      </c>
      <c r="X355" s="58">
        <v>666471709995</v>
      </c>
      <c r="Y355" s="58">
        <v>0</v>
      </c>
      <c r="Z355" s="58">
        <v>0</v>
      </c>
      <c r="AA355" s="58">
        <v>8344000000</v>
      </c>
      <c r="AB355" s="58">
        <v>1500000000</v>
      </c>
      <c r="AC355" s="58">
        <v>0</v>
      </c>
      <c r="AD355" s="58">
        <v>144772114200</v>
      </c>
      <c r="AE355" s="58">
        <v>8043198065</v>
      </c>
      <c r="AF355" s="58">
        <f t="shared" si="136"/>
        <v>719713368139.60999</v>
      </c>
      <c r="AG355" s="58">
        <v>54318693350</v>
      </c>
      <c r="AH355" s="58">
        <v>241832523818.60999</v>
      </c>
      <c r="AI355" s="58">
        <v>423562150971</v>
      </c>
      <c r="AJ355" s="58">
        <f t="shared" si="137"/>
        <v>66707599770</v>
      </c>
      <c r="AK355" s="58">
        <v>66707599770</v>
      </c>
      <c r="AL355" s="58">
        <v>0</v>
      </c>
      <c r="AM355" s="58">
        <v>0</v>
      </c>
      <c r="AN355" s="58">
        <v>0</v>
      </c>
      <c r="AO355" s="58">
        <v>0</v>
      </c>
      <c r="AP355" s="58">
        <v>0</v>
      </c>
      <c r="AQ355" s="58">
        <f t="shared" si="138"/>
        <v>8625000000</v>
      </c>
      <c r="AR355" s="58">
        <v>0</v>
      </c>
      <c r="AS355" s="58">
        <v>8375000000</v>
      </c>
      <c r="AT355" s="58">
        <v>250000000</v>
      </c>
      <c r="AU355" s="58">
        <v>0</v>
      </c>
      <c r="AV355" s="59">
        <f t="shared" si="139"/>
        <v>-58082599770</v>
      </c>
      <c r="AW355" s="59">
        <f t="shared" ref="AW355:AW416" si="148">AJ355-AQ355</f>
        <v>58082599770</v>
      </c>
      <c r="AX355" s="60">
        <f t="shared" si="141"/>
        <v>0</v>
      </c>
      <c r="AY355" s="61">
        <v>1</v>
      </c>
      <c r="AZ355" s="62"/>
      <c r="BA355" s="52">
        <v>1</v>
      </c>
      <c r="BB355" s="6"/>
      <c r="BC355" s="6"/>
      <c r="BD355" s="6"/>
      <c r="BE355" s="6">
        <v>1</v>
      </c>
      <c r="BG355" s="5" t="s">
        <v>96</v>
      </c>
      <c r="BH355" s="5" t="s">
        <v>97</v>
      </c>
      <c r="BJ355" s="6">
        <v>1</v>
      </c>
    </row>
    <row r="356" spans="1:62" s="74" customFormat="1" ht="15" customHeight="1" x14ac:dyDescent="0.25">
      <c r="A356" s="53">
        <f t="shared" si="147"/>
        <v>273</v>
      </c>
      <c r="B356" s="53">
        <f t="shared" si="147"/>
        <v>6</v>
      </c>
      <c r="C356" s="68" t="s">
        <v>498</v>
      </c>
      <c r="D356" s="55" t="s">
        <v>101</v>
      </c>
      <c r="E356" s="56">
        <v>42366</v>
      </c>
      <c r="F356" s="69">
        <f t="shared" si="130"/>
        <v>1289255217205</v>
      </c>
      <c r="G356" s="70">
        <f t="shared" si="131"/>
        <v>61224577222</v>
      </c>
      <c r="H356" s="70">
        <v>36680709122</v>
      </c>
      <c r="I356" s="70">
        <v>2378136100</v>
      </c>
      <c r="J356" s="70">
        <v>3100000000</v>
      </c>
      <c r="K356" s="70">
        <v>19065732000</v>
      </c>
      <c r="L356" s="70">
        <f t="shared" si="132"/>
        <v>1040970562520</v>
      </c>
      <c r="M356" s="70">
        <v>38983235000</v>
      </c>
      <c r="N356" s="70">
        <v>674332511000</v>
      </c>
      <c r="O356" s="70">
        <v>327654816520</v>
      </c>
      <c r="P356" s="70">
        <f t="shared" si="133"/>
        <v>187060077463</v>
      </c>
      <c r="Q356" s="70">
        <v>3250000000</v>
      </c>
      <c r="R356" s="70">
        <v>0</v>
      </c>
      <c r="S356" s="70">
        <v>34763954463</v>
      </c>
      <c r="T356" s="70">
        <v>39725430000</v>
      </c>
      <c r="U356" s="70">
        <v>109320693000</v>
      </c>
      <c r="V356" s="70">
        <f t="shared" si="134"/>
        <v>1369130981143.02</v>
      </c>
      <c r="W356" s="70">
        <f t="shared" si="135"/>
        <v>617619635233.02002</v>
      </c>
      <c r="X356" s="70">
        <v>448890455923.98999</v>
      </c>
      <c r="Y356" s="70">
        <v>0</v>
      </c>
      <c r="Z356" s="70">
        <v>0</v>
      </c>
      <c r="AA356" s="70">
        <v>33867490685</v>
      </c>
      <c r="AB356" s="70">
        <v>1970000000</v>
      </c>
      <c r="AC356" s="70">
        <v>0</v>
      </c>
      <c r="AD356" s="70">
        <v>131491688624.03</v>
      </c>
      <c r="AE356" s="70">
        <v>1400000000</v>
      </c>
      <c r="AF356" s="70">
        <f t="shared" si="136"/>
        <v>751511345910</v>
      </c>
      <c r="AG356" s="70">
        <v>29056923600</v>
      </c>
      <c r="AH356" s="70">
        <v>268146413035</v>
      </c>
      <c r="AI356" s="70">
        <v>454308009275</v>
      </c>
      <c r="AJ356" s="70">
        <f t="shared" si="137"/>
        <v>89700763938.020004</v>
      </c>
      <c r="AK356" s="70">
        <v>89700763938.020004</v>
      </c>
      <c r="AL356" s="70">
        <v>0</v>
      </c>
      <c r="AM356" s="70">
        <v>0</v>
      </c>
      <c r="AN356" s="70">
        <v>0</v>
      </c>
      <c r="AO356" s="70">
        <v>0</v>
      </c>
      <c r="AP356" s="70">
        <v>0</v>
      </c>
      <c r="AQ356" s="70">
        <f t="shared" si="138"/>
        <v>9825000000</v>
      </c>
      <c r="AR356" s="70">
        <v>0</v>
      </c>
      <c r="AS356" s="70">
        <v>9825000000</v>
      </c>
      <c r="AT356" s="70">
        <v>0</v>
      </c>
      <c r="AU356" s="70">
        <v>0</v>
      </c>
      <c r="AV356" s="71">
        <f t="shared" si="139"/>
        <v>-79875763938.02002</v>
      </c>
      <c r="AW356" s="71">
        <f t="shared" si="148"/>
        <v>79875763938.020004</v>
      </c>
      <c r="AX356" s="60">
        <f t="shared" si="141"/>
        <v>0</v>
      </c>
      <c r="AY356" s="72">
        <v>1</v>
      </c>
      <c r="AZ356" s="73"/>
      <c r="BA356" s="63">
        <v>1</v>
      </c>
      <c r="BB356" s="64"/>
      <c r="BC356" s="64"/>
      <c r="BD356" s="64"/>
      <c r="BE356" s="64"/>
      <c r="BF356" s="64"/>
      <c r="BG356" s="74" t="s">
        <v>163</v>
      </c>
      <c r="BH356" s="74" t="s">
        <v>114</v>
      </c>
      <c r="BJ356" s="64"/>
    </row>
    <row r="357" spans="1:62" x14ac:dyDescent="0.25">
      <c r="A357" s="53">
        <f t="shared" si="147"/>
        <v>274</v>
      </c>
      <c r="B357" s="53">
        <f t="shared" si="147"/>
        <v>7</v>
      </c>
      <c r="C357" s="68" t="s">
        <v>499</v>
      </c>
      <c r="D357" s="55" t="s">
        <v>500</v>
      </c>
      <c r="E357" s="56">
        <v>42503</v>
      </c>
      <c r="F357" s="57">
        <f t="shared" si="130"/>
        <v>1103042985212</v>
      </c>
      <c r="G357" s="58">
        <f t="shared" si="131"/>
        <v>30624891061</v>
      </c>
      <c r="H357" s="58">
        <v>10596659061</v>
      </c>
      <c r="I357" s="58">
        <v>3283000000</v>
      </c>
      <c r="J357" s="58">
        <v>1140000000</v>
      </c>
      <c r="K357" s="58">
        <v>15605232000</v>
      </c>
      <c r="L357" s="58">
        <f t="shared" si="132"/>
        <v>889801524560</v>
      </c>
      <c r="M357" s="58">
        <v>24356899000</v>
      </c>
      <c r="N357" s="58">
        <v>615353661000</v>
      </c>
      <c r="O357" s="58">
        <v>250090964560</v>
      </c>
      <c r="P357" s="58">
        <f t="shared" si="133"/>
        <v>182616569591</v>
      </c>
      <c r="Q357" s="58">
        <v>1691903000</v>
      </c>
      <c r="R357" s="58">
        <v>0</v>
      </c>
      <c r="S357" s="58">
        <v>27261466591</v>
      </c>
      <c r="T357" s="58">
        <v>40869517000</v>
      </c>
      <c r="U357" s="58">
        <v>112793683000</v>
      </c>
      <c r="V357" s="58">
        <f t="shared" si="134"/>
        <v>1111408709744</v>
      </c>
      <c r="W357" s="58">
        <f t="shared" si="135"/>
        <v>507757962792</v>
      </c>
      <c r="X357" s="58">
        <v>321668014424</v>
      </c>
      <c r="Y357" s="58">
        <v>0</v>
      </c>
      <c r="Z357" s="58">
        <v>0</v>
      </c>
      <c r="AA357" s="58">
        <v>11545000000</v>
      </c>
      <c r="AB357" s="58">
        <v>300000000</v>
      </c>
      <c r="AC357" s="58">
        <v>1928942094</v>
      </c>
      <c r="AD357" s="58">
        <v>171492251486</v>
      </c>
      <c r="AE357" s="58">
        <v>823754788</v>
      </c>
      <c r="AF357" s="58">
        <f t="shared" si="136"/>
        <v>603650746952</v>
      </c>
      <c r="AG357" s="58">
        <v>43873015000</v>
      </c>
      <c r="AH357" s="58">
        <v>173294687491</v>
      </c>
      <c r="AI357" s="58">
        <v>386483044461</v>
      </c>
      <c r="AJ357" s="58">
        <f t="shared" si="137"/>
        <v>69815295327</v>
      </c>
      <c r="AK357" s="58">
        <v>69815295327</v>
      </c>
      <c r="AL357" s="58">
        <v>0</v>
      </c>
      <c r="AM357" s="58">
        <v>0</v>
      </c>
      <c r="AN357" s="58">
        <v>0</v>
      </c>
      <c r="AO357" s="58">
        <v>0</v>
      </c>
      <c r="AP357" s="58">
        <v>0</v>
      </c>
      <c r="AQ357" s="58">
        <f t="shared" si="138"/>
        <v>61449570795</v>
      </c>
      <c r="AR357" s="58">
        <v>0</v>
      </c>
      <c r="AS357" s="58">
        <v>4500000000</v>
      </c>
      <c r="AT357" s="58">
        <v>56949570795</v>
      </c>
      <c r="AU357" s="58">
        <v>0</v>
      </c>
      <c r="AV357" s="59">
        <f t="shared" si="139"/>
        <v>-8365724532</v>
      </c>
      <c r="AW357" s="59">
        <f t="shared" si="148"/>
        <v>8365724532</v>
      </c>
      <c r="AX357" s="60">
        <f t="shared" si="141"/>
        <v>0</v>
      </c>
      <c r="AY357" s="61"/>
      <c r="AZ357" s="62">
        <v>1</v>
      </c>
      <c r="BA357" s="52">
        <v>1</v>
      </c>
      <c r="BB357" s="6"/>
      <c r="BC357" s="6"/>
      <c r="BD357" s="6"/>
      <c r="BG357" s="5" t="s">
        <v>96</v>
      </c>
      <c r="BH357" s="5" t="s">
        <v>109</v>
      </c>
    </row>
    <row r="358" spans="1:62" s="74" customFormat="1" ht="15" customHeight="1" x14ac:dyDescent="0.25">
      <c r="A358" s="53">
        <f t="shared" si="147"/>
        <v>275</v>
      </c>
      <c r="B358" s="53">
        <f t="shared" si="147"/>
        <v>8</v>
      </c>
      <c r="C358" s="68" t="s">
        <v>501</v>
      </c>
      <c r="D358" s="55" t="s">
        <v>123</v>
      </c>
      <c r="E358" s="56">
        <v>42366</v>
      </c>
      <c r="F358" s="69">
        <f t="shared" si="130"/>
        <v>1026156544137.11</v>
      </c>
      <c r="G358" s="70">
        <f t="shared" si="131"/>
        <v>57545881982.110001</v>
      </c>
      <c r="H358" s="70">
        <v>23186525000</v>
      </c>
      <c r="I358" s="70">
        <v>18140860000</v>
      </c>
      <c r="J358" s="70">
        <v>1410803963.1099999</v>
      </c>
      <c r="K358" s="70">
        <v>14807693019</v>
      </c>
      <c r="L358" s="70">
        <f t="shared" si="132"/>
        <v>890054943000</v>
      </c>
      <c r="M358" s="70">
        <v>19250621000</v>
      </c>
      <c r="N358" s="70">
        <v>585452983000</v>
      </c>
      <c r="O358" s="70">
        <v>285351339000</v>
      </c>
      <c r="P358" s="70">
        <f t="shared" si="133"/>
        <v>78555719155</v>
      </c>
      <c r="Q358" s="70">
        <v>0</v>
      </c>
      <c r="R358" s="70">
        <v>0</v>
      </c>
      <c r="S358" s="70">
        <v>38726025155</v>
      </c>
      <c r="T358" s="70">
        <v>39829694000</v>
      </c>
      <c r="U358" s="70">
        <v>0</v>
      </c>
      <c r="V358" s="70">
        <f t="shared" si="134"/>
        <v>1071671318045</v>
      </c>
      <c r="W358" s="70">
        <f t="shared" si="135"/>
        <v>575405884830</v>
      </c>
      <c r="X358" s="70">
        <v>441894896623</v>
      </c>
      <c r="Y358" s="70">
        <v>0</v>
      </c>
      <c r="Z358" s="70">
        <v>0</v>
      </c>
      <c r="AA358" s="70">
        <v>20335000000</v>
      </c>
      <c r="AB358" s="70">
        <v>2000000000</v>
      </c>
      <c r="AC358" s="70">
        <v>4398576000</v>
      </c>
      <c r="AD358" s="70">
        <v>105277412207</v>
      </c>
      <c r="AE358" s="70">
        <v>1500000000</v>
      </c>
      <c r="AF358" s="70">
        <f t="shared" si="136"/>
        <v>496265433215</v>
      </c>
      <c r="AG358" s="70">
        <v>15285525600</v>
      </c>
      <c r="AH358" s="70">
        <v>157173199615</v>
      </c>
      <c r="AI358" s="70">
        <v>323806708000</v>
      </c>
      <c r="AJ358" s="70">
        <f t="shared" si="137"/>
        <v>45514773907.889999</v>
      </c>
      <c r="AK358" s="70">
        <v>45514773907.889999</v>
      </c>
      <c r="AL358" s="70">
        <v>0</v>
      </c>
      <c r="AM358" s="70">
        <v>0</v>
      </c>
      <c r="AN358" s="70">
        <v>0</v>
      </c>
      <c r="AO358" s="70">
        <v>0</v>
      </c>
      <c r="AP358" s="70">
        <v>0</v>
      </c>
      <c r="AQ358" s="70">
        <f t="shared" si="138"/>
        <v>0</v>
      </c>
      <c r="AR358" s="70">
        <v>0</v>
      </c>
      <c r="AS358" s="70">
        <v>0</v>
      </c>
      <c r="AT358" s="70">
        <v>0</v>
      </c>
      <c r="AU358" s="70">
        <v>0</v>
      </c>
      <c r="AV358" s="71">
        <f t="shared" si="139"/>
        <v>-45514773907.890015</v>
      </c>
      <c r="AW358" s="71">
        <f t="shared" si="148"/>
        <v>45514773907.889999</v>
      </c>
      <c r="AX358" s="60">
        <f t="shared" si="141"/>
        <v>0</v>
      </c>
      <c r="AY358" s="72">
        <v>1</v>
      </c>
      <c r="AZ358" s="73"/>
      <c r="BA358" s="63">
        <v>1</v>
      </c>
      <c r="BB358" s="64"/>
      <c r="BC358" s="64"/>
      <c r="BD358" s="64"/>
      <c r="BE358" s="64"/>
      <c r="BF358" s="64"/>
      <c r="BG358" s="74" t="s">
        <v>163</v>
      </c>
      <c r="BH358" s="74" t="s">
        <v>114</v>
      </c>
      <c r="BJ358" s="64"/>
    </row>
    <row r="359" spans="1:62" ht="15" customHeight="1" x14ac:dyDescent="0.25">
      <c r="A359" s="53">
        <f t="shared" si="147"/>
        <v>276</v>
      </c>
      <c r="B359" s="53">
        <f t="shared" si="147"/>
        <v>9</v>
      </c>
      <c r="C359" s="54" t="s">
        <v>502</v>
      </c>
      <c r="D359" s="55" t="s">
        <v>135</v>
      </c>
      <c r="E359" s="65">
        <v>42367</v>
      </c>
      <c r="F359" s="57">
        <f t="shared" si="130"/>
        <v>1583663654608.49</v>
      </c>
      <c r="G359" s="58">
        <f t="shared" si="131"/>
        <v>91780685752.660004</v>
      </c>
      <c r="H359" s="58">
        <v>13640328591</v>
      </c>
      <c r="I359" s="58">
        <v>4533822000</v>
      </c>
      <c r="J359" s="58">
        <v>2872113015.7600002</v>
      </c>
      <c r="K359" s="58">
        <v>70734422145.899994</v>
      </c>
      <c r="L359" s="58">
        <f t="shared" si="132"/>
        <v>1138182541000</v>
      </c>
      <c r="M359" s="58">
        <v>37424452000</v>
      </c>
      <c r="N359" s="58">
        <v>882308489000</v>
      </c>
      <c r="O359" s="58">
        <v>218449600000</v>
      </c>
      <c r="P359" s="58">
        <f t="shared" si="133"/>
        <v>353700427855.83002</v>
      </c>
      <c r="Q359" s="58">
        <v>1250000000</v>
      </c>
      <c r="R359" s="58">
        <v>0</v>
      </c>
      <c r="S359" s="58">
        <v>50139033214.730003</v>
      </c>
      <c r="T359" s="58">
        <v>182163602000</v>
      </c>
      <c r="U359" s="58">
        <v>120147792641.10001</v>
      </c>
      <c r="V359" s="58">
        <f t="shared" si="134"/>
        <v>1628399538064.54</v>
      </c>
      <c r="W359" s="58">
        <f t="shared" si="135"/>
        <v>944117959649.42004</v>
      </c>
      <c r="X359" s="58">
        <v>720112147121.42004</v>
      </c>
      <c r="Y359" s="58">
        <v>2000000000</v>
      </c>
      <c r="Z359" s="58">
        <v>0</v>
      </c>
      <c r="AA359" s="58">
        <v>4780000000</v>
      </c>
      <c r="AB359" s="58">
        <v>2000000000</v>
      </c>
      <c r="AC359" s="58">
        <v>1552341428</v>
      </c>
      <c r="AD359" s="58">
        <v>212673471100</v>
      </c>
      <c r="AE359" s="58">
        <v>1000000000</v>
      </c>
      <c r="AF359" s="58">
        <f t="shared" si="136"/>
        <v>684281578415.12012</v>
      </c>
      <c r="AG359" s="58">
        <v>58075148204.459999</v>
      </c>
      <c r="AH359" s="58">
        <v>272362762634.07001</v>
      </c>
      <c r="AI359" s="58">
        <v>353843667576.59003</v>
      </c>
      <c r="AJ359" s="58">
        <f t="shared" si="137"/>
        <v>97235883456.050003</v>
      </c>
      <c r="AK359" s="58">
        <v>26000000000</v>
      </c>
      <c r="AL359" s="58">
        <v>0</v>
      </c>
      <c r="AM359" s="58">
        <v>0</v>
      </c>
      <c r="AN359" s="58">
        <v>71235883456.050003</v>
      </c>
      <c r="AO359" s="58">
        <v>0</v>
      </c>
      <c r="AP359" s="58">
        <v>0</v>
      </c>
      <c r="AQ359" s="58">
        <f t="shared" si="138"/>
        <v>52500000000</v>
      </c>
      <c r="AR359" s="58">
        <v>0</v>
      </c>
      <c r="AS359" s="58">
        <v>10000000000</v>
      </c>
      <c r="AT359" s="58">
        <v>42500000000</v>
      </c>
      <c r="AU359" s="58">
        <v>0</v>
      </c>
      <c r="AV359" s="59">
        <f t="shared" si="139"/>
        <v>-44735883456.050049</v>
      </c>
      <c r="AW359" s="59">
        <f t="shared" si="148"/>
        <v>44735883456.050003</v>
      </c>
      <c r="AX359" s="60">
        <f t="shared" si="141"/>
        <v>0</v>
      </c>
      <c r="AY359" s="61">
        <v>1</v>
      </c>
      <c r="AZ359" s="62"/>
      <c r="BA359" s="52">
        <v>1</v>
      </c>
      <c r="BB359" s="6"/>
      <c r="BC359" s="6"/>
      <c r="BD359" s="6"/>
      <c r="BE359" s="6">
        <v>1</v>
      </c>
      <c r="BG359" s="5" t="s">
        <v>96</v>
      </c>
      <c r="BH359" s="5" t="s">
        <v>130</v>
      </c>
      <c r="BJ359" s="6">
        <v>1</v>
      </c>
    </row>
    <row r="360" spans="1:62" s="74" customFormat="1" ht="15" customHeight="1" x14ac:dyDescent="0.25">
      <c r="A360" s="53">
        <f t="shared" si="147"/>
        <v>277</v>
      </c>
      <c r="B360" s="53">
        <f t="shared" si="147"/>
        <v>10</v>
      </c>
      <c r="C360" s="68" t="s">
        <v>503</v>
      </c>
      <c r="D360" s="55" t="s">
        <v>119</v>
      </c>
      <c r="E360" s="56">
        <v>42366</v>
      </c>
      <c r="F360" s="69">
        <f t="shared" si="130"/>
        <v>1458902394030.04</v>
      </c>
      <c r="G360" s="70">
        <f t="shared" si="131"/>
        <v>86088627266.040009</v>
      </c>
      <c r="H360" s="70">
        <v>28774609730</v>
      </c>
      <c r="I360" s="70">
        <v>5963564261</v>
      </c>
      <c r="J360" s="70">
        <v>5335828361.04</v>
      </c>
      <c r="K360" s="70">
        <v>46014624914</v>
      </c>
      <c r="L360" s="70">
        <f t="shared" si="132"/>
        <v>1075611842000</v>
      </c>
      <c r="M360" s="70">
        <v>96204491000</v>
      </c>
      <c r="N360" s="70">
        <v>831737641000</v>
      </c>
      <c r="O360" s="70">
        <v>147669710000</v>
      </c>
      <c r="P360" s="70">
        <f t="shared" si="133"/>
        <v>297201924764</v>
      </c>
      <c r="Q360" s="70">
        <v>0</v>
      </c>
      <c r="R360" s="70">
        <v>0</v>
      </c>
      <c r="S360" s="70">
        <v>57513353764</v>
      </c>
      <c r="T360" s="70">
        <v>115709328000</v>
      </c>
      <c r="U360" s="70">
        <f>17000000000+106979243000</f>
        <v>123979243000</v>
      </c>
      <c r="V360" s="70">
        <f t="shared" si="134"/>
        <v>1663612736418.9399</v>
      </c>
      <c r="W360" s="70">
        <f t="shared" si="135"/>
        <v>851021623729.81006</v>
      </c>
      <c r="X360" s="70">
        <v>627171173793.81006</v>
      </c>
      <c r="Y360" s="70">
        <v>0</v>
      </c>
      <c r="Z360" s="70">
        <v>0</v>
      </c>
      <c r="AA360" s="70">
        <v>21248000000</v>
      </c>
      <c r="AB360" s="70">
        <v>1353101550</v>
      </c>
      <c r="AC360" s="70">
        <v>4122540390</v>
      </c>
      <c r="AD360" s="70">
        <v>196126807996</v>
      </c>
      <c r="AE360" s="70">
        <v>1000000000</v>
      </c>
      <c r="AF360" s="70">
        <f t="shared" si="136"/>
        <v>812591112689.13</v>
      </c>
      <c r="AG360" s="70">
        <v>78292913480</v>
      </c>
      <c r="AH360" s="70">
        <v>322593069631.75</v>
      </c>
      <c r="AI360" s="70">
        <v>411705129577.38</v>
      </c>
      <c r="AJ360" s="70">
        <f t="shared" si="137"/>
        <v>206210342388.89999</v>
      </c>
      <c r="AK360" s="70">
        <v>206210342388.89999</v>
      </c>
      <c r="AL360" s="70">
        <v>0</v>
      </c>
      <c r="AM360" s="70">
        <v>0</v>
      </c>
      <c r="AN360" s="70">
        <v>0</v>
      </c>
      <c r="AO360" s="70">
        <v>0</v>
      </c>
      <c r="AP360" s="70">
        <v>0</v>
      </c>
      <c r="AQ360" s="70">
        <f t="shared" si="138"/>
        <v>1500000000</v>
      </c>
      <c r="AR360" s="70">
        <v>0</v>
      </c>
      <c r="AS360" s="70">
        <v>1500000000</v>
      </c>
      <c r="AT360" s="70">
        <v>0</v>
      </c>
      <c r="AU360" s="70">
        <v>0</v>
      </c>
      <c r="AV360" s="71">
        <f t="shared" si="139"/>
        <v>-204710342388.8999</v>
      </c>
      <c r="AW360" s="71">
        <f t="shared" si="148"/>
        <v>204710342388.89999</v>
      </c>
      <c r="AX360" s="60">
        <f t="shared" si="141"/>
        <v>0</v>
      </c>
      <c r="AY360" s="72">
        <v>1</v>
      </c>
      <c r="AZ360" s="73"/>
      <c r="BA360" s="63">
        <v>1</v>
      </c>
      <c r="BB360" s="64"/>
      <c r="BC360" s="64"/>
      <c r="BD360" s="64"/>
      <c r="BE360" s="64"/>
      <c r="BF360" s="64"/>
      <c r="BG360" s="74" t="s">
        <v>163</v>
      </c>
      <c r="BH360" s="74" t="s">
        <v>114</v>
      </c>
      <c r="BJ360" s="64"/>
    </row>
    <row r="361" spans="1:62" ht="15" customHeight="1" x14ac:dyDescent="0.25">
      <c r="A361" s="53">
        <f t="shared" si="147"/>
        <v>278</v>
      </c>
      <c r="B361" s="53">
        <f t="shared" si="147"/>
        <v>11</v>
      </c>
      <c r="C361" s="54" t="s">
        <v>504</v>
      </c>
      <c r="D361" s="55" t="s">
        <v>99</v>
      </c>
      <c r="E361" s="56">
        <v>42359</v>
      </c>
      <c r="F361" s="57">
        <f t="shared" si="130"/>
        <v>829413022187.44995</v>
      </c>
      <c r="G361" s="58">
        <f t="shared" si="131"/>
        <v>43787547345.449997</v>
      </c>
      <c r="H361" s="58">
        <v>13551769638.450001</v>
      </c>
      <c r="I361" s="58">
        <v>3108199000</v>
      </c>
      <c r="J361" s="58">
        <v>5970699575</v>
      </c>
      <c r="K361" s="58">
        <v>21156879132</v>
      </c>
      <c r="L361" s="58">
        <f t="shared" si="132"/>
        <v>646720064000</v>
      </c>
      <c r="M361" s="58">
        <v>26658500000</v>
      </c>
      <c r="N361" s="58">
        <v>506927604000</v>
      </c>
      <c r="O361" s="58">
        <v>113133960000</v>
      </c>
      <c r="P361" s="58">
        <f t="shared" si="133"/>
        <v>138905410842</v>
      </c>
      <c r="Q361" s="58">
        <v>0</v>
      </c>
      <c r="R361" s="58">
        <v>0</v>
      </c>
      <c r="S361" s="58">
        <v>35467531842</v>
      </c>
      <c r="T361" s="58">
        <v>47844350000</v>
      </c>
      <c r="U361" s="58">
        <v>55593529000</v>
      </c>
      <c r="V361" s="58">
        <f t="shared" si="134"/>
        <v>877995606103</v>
      </c>
      <c r="W361" s="58">
        <f t="shared" si="135"/>
        <v>407649126090</v>
      </c>
      <c r="X361" s="58">
        <v>264142877030</v>
      </c>
      <c r="Y361" s="58">
        <v>0</v>
      </c>
      <c r="Z361" s="58">
        <v>0</v>
      </c>
      <c r="AA361" s="58">
        <v>35417863750</v>
      </c>
      <c r="AB361" s="58">
        <v>2980000000</v>
      </c>
      <c r="AC361" s="58">
        <v>1616616310</v>
      </c>
      <c r="AD361" s="58">
        <v>101491769000</v>
      </c>
      <c r="AE361" s="58">
        <v>2000000000</v>
      </c>
      <c r="AF361" s="58">
        <f t="shared" si="136"/>
        <v>470346480013</v>
      </c>
      <c r="AG361" s="58">
        <v>0</v>
      </c>
      <c r="AH361" s="58">
        <v>187893274855</v>
      </c>
      <c r="AI361" s="58">
        <v>282453205158</v>
      </c>
      <c r="AJ361" s="58">
        <f t="shared" si="137"/>
        <v>55722583915.550003</v>
      </c>
      <c r="AK361" s="58">
        <v>55722583915.550003</v>
      </c>
      <c r="AL361" s="58">
        <v>0</v>
      </c>
      <c r="AM361" s="58">
        <v>0</v>
      </c>
      <c r="AN361" s="58">
        <v>0</v>
      </c>
      <c r="AO361" s="58">
        <v>0</v>
      </c>
      <c r="AP361" s="58">
        <v>0</v>
      </c>
      <c r="AQ361" s="58">
        <f t="shared" si="138"/>
        <v>7140000000</v>
      </c>
      <c r="AR361" s="58">
        <v>0</v>
      </c>
      <c r="AS361" s="58">
        <v>7140000000</v>
      </c>
      <c r="AT361" s="58">
        <v>0</v>
      </c>
      <c r="AU361" s="58">
        <v>0</v>
      </c>
      <c r="AV361" s="59">
        <f t="shared" si="139"/>
        <v>-48582583915.550049</v>
      </c>
      <c r="AW361" s="59">
        <f t="shared" si="148"/>
        <v>48582583915.550003</v>
      </c>
      <c r="AX361" s="60">
        <f t="shared" si="141"/>
        <v>0</v>
      </c>
      <c r="AY361" s="61">
        <v>1</v>
      </c>
      <c r="AZ361" s="62"/>
      <c r="BA361" s="52">
        <v>1</v>
      </c>
      <c r="BB361" s="6"/>
      <c r="BC361" s="6"/>
      <c r="BD361" s="6"/>
      <c r="BG361" s="5" t="s">
        <v>96</v>
      </c>
      <c r="BH361" s="5" t="s">
        <v>109</v>
      </c>
      <c r="BJ361" s="6">
        <v>1</v>
      </c>
    </row>
    <row r="362" spans="1:62" ht="15" customHeight="1" x14ac:dyDescent="0.25">
      <c r="A362" s="53">
        <f t="shared" si="147"/>
        <v>279</v>
      </c>
      <c r="B362" s="53">
        <f t="shared" si="147"/>
        <v>12</v>
      </c>
      <c r="C362" s="68" t="s">
        <v>505</v>
      </c>
      <c r="D362" s="55" t="s">
        <v>300</v>
      </c>
      <c r="E362" s="56">
        <v>42355</v>
      </c>
      <c r="F362" s="57">
        <f t="shared" si="130"/>
        <v>1708582551431</v>
      </c>
      <c r="G362" s="58">
        <f t="shared" si="131"/>
        <v>94000000000</v>
      </c>
      <c r="H362" s="58">
        <v>29693958970</v>
      </c>
      <c r="I362" s="58">
        <v>4473565620</v>
      </c>
      <c r="J362" s="58">
        <v>11000000000</v>
      </c>
      <c r="K362" s="58">
        <v>48832475410</v>
      </c>
      <c r="L362" s="58">
        <f t="shared" si="132"/>
        <v>1352011664140</v>
      </c>
      <c r="M362" s="58">
        <v>40066059500</v>
      </c>
      <c r="N362" s="58">
        <v>925671945000</v>
      </c>
      <c r="O362" s="58">
        <v>386273659640</v>
      </c>
      <c r="P362" s="58">
        <f t="shared" si="133"/>
        <v>262570887291</v>
      </c>
      <c r="Q362" s="58">
        <v>0</v>
      </c>
      <c r="R362" s="58">
        <v>0</v>
      </c>
      <c r="S362" s="58">
        <v>55157143291</v>
      </c>
      <c r="T362" s="58">
        <v>5000000000</v>
      </c>
      <c r="U362" s="58">
        <v>202413744000</v>
      </c>
      <c r="V362" s="58">
        <f t="shared" si="134"/>
        <v>1832545722234.23</v>
      </c>
      <c r="W362" s="58">
        <f t="shared" si="135"/>
        <v>1005624564589.86</v>
      </c>
      <c r="X362" s="58">
        <v>658023496455.85999</v>
      </c>
      <c r="Y362" s="58">
        <v>0</v>
      </c>
      <c r="Z362" s="58">
        <v>0</v>
      </c>
      <c r="AA362" s="58">
        <v>34205080000</v>
      </c>
      <c r="AB362" s="58">
        <v>2200000000</v>
      </c>
      <c r="AC362" s="58">
        <v>3334387684</v>
      </c>
      <c r="AD362" s="58">
        <v>304861600450</v>
      </c>
      <c r="AE362" s="58">
        <v>3000000000</v>
      </c>
      <c r="AF362" s="58">
        <f t="shared" si="136"/>
        <v>826921157644.37</v>
      </c>
      <c r="AG362" s="58">
        <v>13868068000</v>
      </c>
      <c r="AH362" s="58">
        <v>391254898717.02002</v>
      </c>
      <c r="AI362" s="58">
        <v>421798190927.34998</v>
      </c>
      <c r="AJ362" s="58">
        <f t="shared" si="137"/>
        <v>141800380612.23001</v>
      </c>
      <c r="AK362" s="58">
        <v>141800380612.23001</v>
      </c>
      <c r="AL362" s="58">
        <v>0</v>
      </c>
      <c r="AM362" s="58">
        <v>0</v>
      </c>
      <c r="AN362" s="58">
        <v>0</v>
      </c>
      <c r="AO362" s="58">
        <v>0</v>
      </c>
      <c r="AP362" s="58">
        <v>0</v>
      </c>
      <c r="AQ362" s="58">
        <f t="shared" si="138"/>
        <v>17837209809</v>
      </c>
      <c r="AR362" s="58">
        <v>0</v>
      </c>
      <c r="AS362" s="58">
        <v>17837209809</v>
      </c>
      <c r="AT362" s="58">
        <v>0</v>
      </c>
      <c r="AU362" s="58">
        <v>0</v>
      </c>
      <c r="AV362" s="59">
        <f t="shared" si="139"/>
        <v>-123963170803.22998</v>
      </c>
      <c r="AW362" s="59">
        <f t="shared" si="148"/>
        <v>123963170803.23001</v>
      </c>
      <c r="AX362" s="60">
        <f t="shared" si="141"/>
        <v>0</v>
      </c>
      <c r="AY362" s="61">
        <v>1</v>
      </c>
      <c r="AZ362" s="62"/>
      <c r="BA362" s="52">
        <v>1</v>
      </c>
      <c r="BB362" s="6"/>
      <c r="BC362" s="6"/>
      <c r="BD362" s="6"/>
      <c r="BG362" s="5" t="s">
        <v>96</v>
      </c>
      <c r="BH362" s="5" t="s">
        <v>137</v>
      </c>
      <c r="BJ362" s="6">
        <v>1</v>
      </c>
    </row>
    <row r="363" spans="1:62" ht="15" customHeight="1" x14ac:dyDescent="0.25">
      <c r="A363" s="53">
        <f t="shared" si="147"/>
        <v>280</v>
      </c>
      <c r="B363" s="53">
        <f t="shared" si="147"/>
        <v>13</v>
      </c>
      <c r="C363" s="54" t="s">
        <v>506</v>
      </c>
      <c r="D363" s="55" t="s">
        <v>119</v>
      </c>
      <c r="E363" s="56">
        <v>42366</v>
      </c>
      <c r="F363" s="57">
        <f t="shared" si="130"/>
        <v>1632867253530</v>
      </c>
      <c r="G363" s="58">
        <f t="shared" si="131"/>
        <v>378675094000</v>
      </c>
      <c r="H363" s="58">
        <v>270700000000</v>
      </c>
      <c r="I363" s="58">
        <v>38868875887</v>
      </c>
      <c r="J363" s="58">
        <v>19617000000</v>
      </c>
      <c r="K363" s="58">
        <v>49489218113</v>
      </c>
      <c r="L363" s="58">
        <f t="shared" si="132"/>
        <v>841582714780</v>
      </c>
      <c r="M363" s="58">
        <v>59673606000</v>
      </c>
      <c r="N363" s="58">
        <v>711955758000</v>
      </c>
      <c r="O363" s="58">
        <v>69953350780</v>
      </c>
      <c r="P363" s="58">
        <f t="shared" si="133"/>
        <v>412609444750</v>
      </c>
      <c r="Q363" s="58">
        <v>5000000000</v>
      </c>
      <c r="R363" s="58">
        <v>0</v>
      </c>
      <c r="S363" s="58">
        <v>214011904180</v>
      </c>
      <c r="T363" s="58">
        <v>185847540570</v>
      </c>
      <c r="U363" s="58">
        <v>7750000000</v>
      </c>
      <c r="V363" s="58">
        <f t="shared" si="134"/>
        <v>1623359253530</v>
      </c>
      <c r="W363" s="58">
        <f t="shared" si="135"/>
        <v>758869421719</v>
      </c>
      <c r="X363" s="58">
        <v>733169421719</v>
      </c>
      <c r="Y363" s="58">
        <v>0</v>
      </c>
      <c r="Z363" s="58">
        <v>200000000</v>
      </c>
      <c r="AA363" s="58">
        <v>16000000000</v>
      </c>
      <c r="AB363" s="58">
        <v>6000000000</v>
      </c>
      <c r="AC363" s="58">
        <v>0</v>
      </c>
      <c r="AD363" s="58">
        <v>1500000000</v>
      </c>
      <c r="AE363" s="58">
        <v>2000000000</v>
      </c>
      <c r="AF363" s="58">
        <f t="shared" si="136"/>
        <v>864489831811</v>
      </c>
      <c r="AG363" s="58">
        <v>64820534843</v>
      </c>
      <c r="AH363" s="58">
        <v>355772978191</v>
      </c>
      <c r="AI363" s="58">
        <v>443896318777</v>
      </c>
      <c r="AJ363" s="58">
        <f t="shared" si="137"/>
        <v>29792000000</v>
      </c>
      <c r="AK363" s="58">
        <v>29692000000</v>
      </c>
      <c r="AL363" s="58">
        <v>0</v>
      </c>
      <c r="AM363" s="58">
        <v>0</v>
      </c>
      <c r="AN363" s="58">
        <v>0</v>
      </c>
      <c r="AO363" s="58">
        <v>100000000</v>
      </c>
      <c r="AP363" s="58">
        <v>0</v>
      </c>
      <c r="AQ363" s="58">
        <f t="shared" si="138"/>
        <v>39300000000</v>
      </c>
      <c r="AR363" s="58">
        <v>10000000000</v>
      </c>
      <c r="AS363" s="58">
        <v>29300000000</v>
      </c>
      <c r="AT363" s="58">
        <v>0</v>
      </c>
      <c r="AU363" s="58">
        <v>0</v>
      </c>
      <c r="AV363" s="59">
        <f t="shared" si="139"/>
        <v>9508000000</v>
      </c>
      <c r="AW363" s="59">
        <f t="shared" si="148"/>
        <v>-9508000000</v>
      </c>
      <c r="AX363" s="60">
        <f t="shared" si="141"/>
        <v>0</v>
      </c>
      <c r="AY363" s="61">
        <v>1</v>
      </c>
      <c r="AZ363" s="62"/>
      <c r="BA363" s="52">
        <v>1</v>
      </c>
      <c r="BB363" s="6"/>
      <c r="BC363" s="6"/>
      <c r="BD363" s="6"/>
      <c r="BE363" s="6">
        <v>1</v>
      </c>
      <c r="BG363" s="5" t="s">
        <v>163</v>
      </c>
      <c r="BH363" s="5" t="s">
        <v>507</v>
      </c>
      <c r="BJ363" s="6">
        <v>1</v>
      </c>
    </row>
    <row r="364" spans="1:62" ht="15" customHeight="1" x14ac:dyDescent="0.25">
      <c r="A364" s="53">
        <f t="shared" si="147"/>
        <v>281</v>
      </c>
      <c r="B364" s="53">
        <f t="shared" si="147"/>
        <v>14</v>
      </c>
      <c r="C364" s="68" t="s">
        <v>508</v>
      </c>
      <c r="D364" s="55" t="s">
        <v>99</v>
      </c>
      <c r="E364" s="56">
        <v>42368</v>
      </c>
      <c r="F364" s="69">
        <f t="shared" si="130"/>
        <v>858136895171</v>
      </c>
      <c r="G364" s="58">
        <f t="shared" si="131"/>
        <v>108571444988</v>
      </c>
      <c r="H364" s="58">
        <v>28320000000</v>
      </c>
      <c r="I364" s="58">
        <v>7089886282</v>
      </c>
      <c r="J364" s="58">
        <v>2500000000</v>
      </c>
      <c r="K364" s="58">
        <v>70661558706</v>
      </c>
      <c r="L364" s="58">
        <f t="shared" si="132"/>
        <v>624178655000</v>
      </c>
      <c r="M364" s="58">
        <v>19630062000</v>
      </c>
      <c r="N364" s="58">
        <v>501293503000</v>
      </c>
      <c r="O364" s="58">
        <v>103255090000</v>
      </c>
      <c r="P364" s="58">
        <f t="shared" si="133"/>
        <v>125386795183</v>
      </c>
      <c r="Q364" s="58">
        <v>0</v>
      </c>
      <c r="R364" s="58">
        <v>0</v>
      </c>
      <c r="S364" s="58">
        <v>52906854183</v>
      </c>
      <c r="T364" s="58">
        <v>72479941000</v>
      </c>
      <c r="U364" s="58">
        <v>0</v>
      </c>
      <c r="V364" s="58">
        <f t="shared" si="134"/>
        <v>900161042801</v>
      </c>
      <c r="W364" s="58">
        <f t="shared" si="135"/>
        <v>433496142418</v>
      </c>
      <c r="X364" s="58">
        <v>410613806393</v>
      </c>
      <c r="Y364" s="58">
        <v>0</v>
      </c>
      <c r="Z364" s="58">
        <v>0</v>
      </c>
      <c r="AA364" s="58">
        <v>19895000000</v>
      </c>
      <c r="AB364" s="58">
        <v>683940000</v>
      </c>
      <c r="AC364" s="58">
        <v>0</v>
      </c>
      <c r="AD364" s="58">
        <v>803396025</v>
      </c>
      <c r="AE364" s="58">
        <v>1500000000</v>
      </c>
      <c r="AF364" s="58">
        <f t="shared" si="136"/>
        <v>466664900383</v>
      </c>
      <c r="AG364" s="58">
        <v>51063689776</v>
      </c>
      <c r="AH364" s="58">
        <v>161846251877</v>
      </c>
      <c r="AI364" s="58">
        <v>253754958730</v>
      </c>
      <c r="AJ364" s="58">
        <f t="shared" si="137"/>
        <v>48024147630</v>
      </c>
      <c r="AK364" s="58">
        <v>13824147630</v>
      </c>
      <c r="AL364" s="58">
        <v>0</v>
      </c>
      <c r="AM364" s="58">
        <v>0</v>
      </c>
      <c r="AN364" s="58">
        <v>34200000000</v>
      </c>
      <c r="AO364" s="58">
        <v>0</v>
      </c>
      <c r="AP364" s="58">
        <v>0</v>
      </c>
      <c r="AQ364" s="58">
        <f t="shared" si="138"/>
        <v>6000000000</v>
      </c>
      <c r="AR364" s="58">
        <v>0</v>
      </c>
      <c r="AS364" s="58">
        <v>6000000000</v>
      </c>
      <c r="AT364" s="58">
        <v>0</v>
      </c>
      <c r="AU364" s="58">
        <v>0</v>
      </c>
      <c r="AV364" s="59">
        <f t="shared" si="139"/>
        <v>-42024147630</v>
      </c>
      <c r="AW364" s="59">
        <f t="shared" si="148"/>
        <v>42024147630</v>
      </c>
      <c r="AX364" s="60">
        <f t="shared" si="141"/>
        <v>0</v>
      </c>
      <c r="AY364" s="61">
        <v>1</v>
      </c>
      <c r="AZ364" s="62"/>
      <c r="BA364" s="52">
        <v>1</v>
      </c>
      <c r="BB364" s="6"/>
      <c r="BC364" s="6"/>
      <c r="BD364" s="6"/>
      <c r="BE364" s="52">
        <v>1</v>
      </c>
      <c r="BF364" s="64" t="s">
        <v>114</v>
      </c>
      <c r="BG364" s="5" t="s">
        <v>96</v>
      </c>
      <c r="BH364" s="5" t="s">
        <v>102</v>
      </c>
      <c r="BJ364" s="6">
        <v>1</v>
      </c>
    </row>
    <row r="365" spans="1:62" s="74" customFormat="1" ht="15" customHeight="1" x14ac:dyDescent="0.25">
      <c r="A365" s="75" t="s">
        <v>145</v>
      </c>
      <c r="B365" s="75" t="s">
        <v>145</v>
      </c>
      <c r="C365" s="76" t="s">
        <v>146</v>
      </c>
      <c r="D365" s="77"/>
      <c r="E365" s="77"/>
      <c r="F365" s="78">
        <f>SUM(F351:F362)</f>
        <v>15839272081394.27</v>
      </c>
      <c r="G365" s="78">
        <f t="shared" ref="G365:AZ365" si="149">SUM(G351:G362)</f>
        <v>797158454241.64001</v>
      </c>
      <c r="H365" s="78">
        <f t="shared" si="149"/>
        <v>327027732021.45001</v>
      </c>
      <c r="I365" s="78">
        <f t="shared" si="149"/>
        <v>70758857973</v>
      </c>
      <c r="J365" s="78">
        <f t="shared" si="149"/>
        <v>52409122866.420006</v>
      </c>
      <c r="K365" s="78">
        <f t="shared" si="149"/>
        <v>346962741380.77002</v>
      </c>
      <c r="L365" s="78">
        <f t="shared" si="149"/>
        <v>12447674328795</v>
      </c>
      <c r="M365" s="78">
        <f t="shared" si="149"/>
        <v>597446609495</v>
      </c>
      <c r="N365" s="78">
        <f t="shared" si="149"/>
        <v>8970040489000</v>
      </c>
      <c r="O365" s="78">
        <f t="shared" si="149"/>
        <v>2880187230300</v>
      </c>
      <c r="P365" s="78">
        <f t="shared" si="149"/>
        <v>2594439298357.6299</v>
      </c>
      <c r="Q365" s="78">
        <f t="shared" si="149"/>
        <v>8577593000</v>
      </c>
      <c r="R365" s="78">
        <f t="shared" si="149"/>
        <v>0</v>
      </c>
      <c r="S365" s="78">
        <f t="shared" si="149"/>
        <v>489948568716.52997</v>
      </c>
      <c r="T365" s="78">
        <f t="shared" si="149"/>
        <v>1188402567000</v>
      </c>
      <c r="U365" s="78">
        <f t="shared" si="149"/>
        <v>907510569641.09998</v>
      </c>
      <c r="V365" s="78">
        <f t="shared" si="149"/>
        <v>16628657104841.58</v>
      </c>
      <c r="W365" s="78">
        <f t="shared" si="149"/>
        <v>8372975694663.9697</v>
      </c>
      <c r="X365" s="78">
        <f t="shared" si="149"/>
        <v>5868955556351.04</v>
      </c>
      <c r="Y365" s="78">
        <f t="shared" si="149"/>
        <v>2000000000</v>
      </c>
      <c r="Z365" s="78">
        <f t="shared" si="149"/>
        <v>0</v>
      </c>
      <c r="AA365" s="78">
        <f t="shared" si="149"/>
        <v>285542478053</v>
      </c>
      <c r="AB365" s="78">
        <f t="shared" si="149"/>
        <v>27570725554</v>
      </c>
      <c r="AC365" s="78">
        <f t="shared" si="149"/>
        <v>25180369696.900002</v>
      </c>
      <c r="AD365" s="78">
        <f t="shared" si="149"/>
        <v>2134445550631.03</v>
      </c>
      <c r="AE365" s="78">
        <f t="shared" si="149"/>
        <v>29281014378</v>
      </c>
      <c r="AF365" s="78">
        <f t="shared" si="149"/>
        <v>8255681410177.6104</v>
      </c>
      <c r="AG365" s="78">
        <f t="shared" si="149"/>
        <v>552433206024.45996</v>
      </c>
      <c r="AH365" s="78">
        <f t="shared" si="149"/>
        <v>3240437142161.8296</v>
      </c>
      <c r="AI365" s="78">
        <f t="shared" si="149"/>
        <v>4462811061991.3193</v>
      </c>
      <c r="AJ365" s="78">
        <f t="shared" si="149"/>
        <v>978754751566.04016</v>
      </c>
      <c r="AK365" s="78">
        <f t="shared" si="149"/>
        <v>907518868109.99011</v>
      </c>
      <c r="AL365" s="78">
        <f t="shared" si="149"/>
        <v>0</v>
      </c>
      <c r="AM365" s="78">
        <f t="shared" si="149"/>
        <v>0</v>
      </c>
      <c r="AN365" s="78">
        <f t="shared" si="149"/>
        <v>71235883456.050003</v>
      </c>
      <c r="AO365" s="78">
        <f t="shared" si="149"/>
        <v>0</v>
      </c>
      <c r="AP365" s="78">
        <f t="shared" si="149"/>
        <v>0</v>
      </c>
      <c r="AQ365" s="78">
        <f t="shared" si="149"/>
        <v>189369728118.72998</v>
      </c>
      <c r="AR365" s="78">
        <f t="shared" si="149"/>
        <v>0</v>
      </c>
      <c r="AS365" s="78">
        <f t="shared" si="149"/>
        <v>79802209809</v>
      </c>
      <c r="AT365" s="78">
        <f t="shared" si="149"/>
        <v>109567518309.73</v>
      </c>
      <c r="AU365" s="78">
        <f t="shared" si="149"/>
        <v>0</v>
      </c>
      <c r="AV365" s="78">
        <f t="shared" si="149"/>
        <v>-789385023447.30981</v>
      </c>
      <c r="AW365" s="78">
        <f t="shared" si="149"/>
        <v>789385023447.31006</v>
      </c>
      <c r="AX365" s="79">
        <f t="shared" si="149"/>
        <v>2.0599365234375E-4</v>
      </c>
      <c r="AY365" s="80">
        <f t="shared" si="149"/>
        <v>11</v>
      </c>
      <c r="AZ365" s="81">
        <f t="shared" si="149"/>
        <v>1</v>
      </c>
      <c r="BA365" s="64"/>
      <c r="BB365" s="64"/>
      <c r="BC365" s="64"/>
      <c r="BD365" s="64"/>
      <c r="BE365" s="64"/>
      <c r="BF365" s="64"/>
      <c r="BJ365" s="64"/>
    </row>
    <row r="366" spans="1:62" s="74" customFormat="1" ht="15" customHeight="1" x14ac:dyDescent="0.25">
      <c r="A366" s="75" t="s">
        <v>147</v>
      </c>
      <c r="B366" s="75" t="s">
        <v>147</v>
      </c>
      <c r="C366" s="76" t="s">
        <v>148</v>
      </c>
      <c r="D366" s="77"/>
      <c r="E366" s="77"/>
      <c r="F366" s="78">
        <f>SUM(F363:F364)</f>
        <v>2491004148701</v>
      </c>
      <c r="G366" s="78">
        <f t="shared" ref="G366:AZ366" si="150">SUM(G363:G364)</f>
        <v>487246538988</v>
      </c>
      <c r="H366" s="78">
        <f t="shared" si="150"/>
        <v>299020000000</v>
      </c>
      <c r="I366" s="78">
        <f t="shared" si="150"/>
        <v>45958762169</v>
      </c>
      <c r="J366" s="78">
        <f t="shared" si="150"/>
        <v>22117000000</v>
      </c>
      <c r="K366" s="78">
        <f t="shared" si="150"/>
        <v>120150776819</v>
      </c>
      <c r="L366" s="78">
        <f t="shared" si="150"/>
        <v>1465761369780</v>
      </c>
      <c r="M366" s="78">
        <f t="shared" si="150"/>
        <v>79303668000</v>
      </c>
      <c r="N366" s="78">
        <f t="shared" si="150"/>
        <v>1213249261000</v>
      </c>
      <c r="O366" s="78">
        <f t="shared" si="150"/>
        <v>173208440780</v>
      </c>
      <c r="P366" s="78">
        <f t="shared" si="150"/>
        <v>537996239933</v>
      </c>
      <c r="Q366" s="78">
        <f t="shared" si="150"/>
        <v>5000000000</v>
      </c>
      <c r="R366" s="78">
        <f t="shared" si="150"/>
        <v>0</v>
      </c>
      <c r="S366" s="78">
        <f t="shared" si="150"/>
        <v>266918758363</v>
      </c>
      <c r="T366" s="78">
        <f t="shared" si="150"/>
        <v>258327481570</v>
      </c>
      <c r="U366" s="78">
        <f t="shared" si="150"/>
        <v>7750000000</v>
      </c>
      <c r="V366" s="78">
        <f t="shared" si="150"/>
        <v>2523520296331</v>
      </c>
      <c r="W366" s="78">
        <f t="shared" si="150"/>
        <v>1192365564137</v>
      </c>
      <c r="X366" s="78">
        <f t="shared" si="150"/>
        <v>1143783228112</v>
      </c>
      <c r="Y366" s="78">
        <f t="shared" si="150"/>
        <v>0</v>
      </c>
      <c r="Z366" s="78">
        <f t="shared" si="150"/>
        <v>200000000</v>
      </c>
      <c r="AA366" s="78">
        <f t="shared" si="150"/>
        <v>35895000000</v>
      </c>
      <c r="AB366" s="78">
        <f t="shared" si="150"/>
        <v>6683940000</v>
      </c>
      <c r="AC366" s="78">
        <f t="shared" si="150"/>
        <v>0</v>
      </c>
      <c r="AD366" s="78">
        <f t="shared" si="150"/>
        <v>2303396025</v>
      </c>
      <c r="AE366" s="78">
        <f t="shared" si="150"/>
        <v>3500000000</v>
      </c>
      <c r="AF366" s="78">
        <f t="shared" si="150"/>
        <v>1331154732194</v>
      </c>
      <c r="AG366" s="78">
        <f t="shared" si="150"/>
        <v>115884224619</v>
      </c>
      <c r="AH366" s="78">
        <f t="shared" si="150"/>
        <v>517619230068</v>
      </c>
      <c r="AI366" s="78">
        <f t="shared" si="150"/>
        <v>697651277507</v>
      </c>
      <c r="AJ366" s="78">
        <f t="shared" si="150"/>
        <v>77816147630</v>
      </c>
      <c r="AK366" s="78">
        <f t="shared" si="150"/>
        <v>43516147630</v>
      </c>
      <c r="AL366" s="78">
        <f t="shared" si="150"/>
        <v>0</v>
      </c>
      <c r="AM366" s="78">
        <f t="shared" si="150"/>
        <v>0</v>
      </c>
      <c r="AN366" s="78">
        <f t="shared" si="150"/>
        <v>34200000000</v>
      </c>
      <c r="AO366" s="78">
        <f t="shared" si="150"/>
        <v>100000000</v>
      </c>
      <c r="AP366" s="78">
        <f t="shared" si="150"/>
        <v>0</v>
      </c>
      <c r="AQ366" s="78">
        <f t="shared" si="150"/>
        <v>45300000000</v>
      </c>
      <c r="AR366" s="78">
        <f t="shared" si="150"/>
        <v>10000000000</v>
      </c>
      <c r="AS366" s="78">
        <f t="shared" si="150"/>
        <v>35300000000</v>
      </c>
      <c r="AT366" s="78">
        <f t="shared" si="150"/>
        <v>0</v>
      </c>
      <c r="AU366" s="78">
        <f t="shared" si="150"/>
        <v>0</v>
      </c>
      <c r="AV366" s="78">
        <f t="shared" si="150"/>
        <v>-32516147630</v>
      </c>
      <c r="AW366" s="78">
        <f t="shared" si="150"/>
        <v>32516147630</v>
      </c>
      <c r="AX366" s="79">
        <f t="shared" si="150"/>
        <v>0</v>
      </c>
      <c r="AY366" s="80">
        <f t="shared" si="150"/>
        <v>2</v>
      </c>
      <c r="AZ366" s="81">
        <f t="shared" si="150"/>
        <v>0</v>
      </c>
      <c r="BA366" s="64"/>
      <c r="BB366" s="64"/>
      <c r="BC366" s="64"/>
      <c r="BD366" s="64"/>
      <c r="BE366" s="64"/>
      <c r="BF366" s="64"/>
      <c r="BJ366" s="64"/>
    </row>
    <row r="367" spans="1:62" s="74" customFormat="1" ht="15" customHeight="1" x14ac:dyDescent="0.25">
      <c r="A367" s="75" t="s">
        <v>149</v>
      </c>
      <c r="B367" s="75" t="s">
        <v>149</v>
      </c>
      <c r="C367" s="76" t="s">
        <v>509</v>
      </c>
      <c r="D367" s="77"/>
      <c r="E367" s="77"/>
      <c r="F367" s="78">
        <f t="shared" ref="F367:AZ367" si="151">F365+F366</f>
        <v>18330276230095.27</v>
      </c>
      <c r="G367" s="78">
        <f t="shared" si="151"/>
        <v>1284404993229.6401</v>
      </c>
      <c r="H367" s="78">
        <f t="shared" si="151"/>
        <v>626047732021.44995</v>
      </c>
      <c r="I367" s="78">
        <f t="shared" si="151"/>
        <v>116717620142</v>
      </c>
      <c r="J367" s="78">
        <f t="shared" si="151"/>
        <v>74526122866.420013</v>
      </c>
      <c r="K367" s="78">
        <f t="shared" si="151"/>
        <v>467113518199.77002</v>
      </c>
      <c r="L367" s="78">
        <f t="shared" si="151"/>
        <v>13913435698575</v>
      </c>
      <c r="M367" s="78">
        <f t="shared" si="151"/>
        <v>676750277495</v>
      </c>
      <c r="N367" s="78">
        <f t="shared" si="151"/>
        <v>10183289750000</v>
      </c>
      <c r="O367" s="78">
        <f t="shared" si="151"/>
        <v>3053395671080</v>
      </c>
      <c r="P367" s="78">
        <f t="shared" si="151"/>
        <v>3132435538290.6299</v>
      </c>
      <c r="Q367" s="78">
        <f t="shared" si="151"/>
        <v>13577593000</v>
      </c>
      <c r="R367" s="78">
        <f t="shared" si="151"/>
        <v>0</v>
      </c>
      <c r="S367" s="78">
        <f t="shared" si="151"/>
        <v>756867327079.53003</v>
      </c>
      <c r="T367" s="78">
        <f t="shared" si="151"/>
        <v>1446730048570</v>
      </c>
      <c r="U367" s="78">
        <f t="shared" si="151"/>
        <v>915260569641.09998</v>
      </c>
      <c r="V367" s="78">
        <f t="shared" si="151"/>
        <v>19152177401172.578</v>
      </c>
      <c r="W367" s="78">
        <f t="shared" si="151"/>
        <v>9565341258800.9687</v>
      </c>
      <c r="X367" s="78">
        <f t="shared" si="151"/>
        <v>7012738784463.04</v>
      </c>
      <c r="Y367" s="78">
        <f t="shared" si="151"/>
        <v>2000000000</v>
      </c>
      <c r="Z367" s="78">
        <f t="shared" si="151"/>
        <v>200000000</v>
      </c>
      <c r="AA367" s="78">
        <f t="shared" si="151"/>
        <v>321437478053</v>
      </c>
      <c r="AB367" s="78">
        <f t="shared" si="151"/>
        <v>34254665554</v>
      </c>
      <c r="AC367" s="78">
        <f t="shared" si="151"/>
        <v>25180369696.900002</v>
      </c>
      <c r="AD367" s="78">
        <f t="shared" si="151"/>
        <v>2136748946656.03</v>
      </c>
      <c r="AE367" s="78">
        <f t="shared" si="151"/>
        <v>32781014378</v>
      </c>
      <c r="AF367" s="78">
        <f t="shared" si="151"/>
        <v>9586836142371.6094</v>
      </c>
      <c r="AG367" s="78">
        <f t="shared" si="151"/>
        <v>668317430643.45996</v>
      </c>
      <c r="AH367" s="78">
        <f t="shared" si="151"/>
        <v>3758056372229.8296</v>
      </c>
      <c r="AI367" s="78">
        <f t="shared" si="151"/>
        <v>5160462339498.3193</v>
      </c>
      <c r="AJ367" s="78">
        <f t="shared" si="151"/>
        <v>1056570899196.0402</v>
      </c>
      <c r="AK367" s="78">
        <f t="shared" si="151"/>
        <v>951035015739.99011</v>
      </c>
      <c r="AL367" s="78">
        <f t="shared" si="151"/>
        <v>0</v>
      </c>
      <c r="AM367" s="78">
        <f t="shared" si="151"/>
        <v>0</v>
      </c>
      <c r="AN367" s="78">
        <f t="shared" si="151"/>
        <v>105435883456.05</v>
      </c>
      <c r="AO367" s="78">
        <f t="shared" si="151"/>
        <v>100000000</v>
      </c>
      <c r="AP367" s="78">
        <f t="shared" si="151"/>
        <v>0</v>
      </c>
      <c r="AQ367" s="78">
        <f t="shared" si="151"/>
        <v>234669728118.72998</v>
      </c>
      <c r="AR367" s="78">
        <f t="shared" si="151"/>
        <v>10000000000</v>
      </c>
      <c r="AS367" s="78">
        <f t="shared" si="151"/>
        <v>115102209809</v>
      </c>
      <c r="AT367" s="78">
        <f t="shared" si="151"/>
        <v>109567518309.73</v>
      </c>
      <c r="AU367" s="78">
        <f t="shared" si="151"/>
        <v>0</v>
      </c>
      <c r="AV367" s="78">
        <f t="shared" si="151"/>
        <v>-821901171077.30981</v>
      </c>
      <c r="AW367" s="78">
        <f t="shared" si="151"/>
        <v>821901171077.31006</v>
      </c>
      <c r="AX367" s="79">
        <f t="shared" si="151"/>
        <v>2.0599365234375E-4</v>
      </c>
      <c r="AY367" s="80">
        <f t="shared" si="151"/>
        <v>13</v>
      </c>
      <c r="AZ367" s="81">
        <f t="shared" si="151"/>
        <v>1</v>
      </c>
      <c r="BA367" s="64"/>
      <c r="BB367" s="64"/>
      <c r="BC367" s="64"/>
      <c r="BD367" s="64"/>
      <c r="BE367" s="64"/>
      <c r="BF367" s="64"/>
      <c r="BJ367" s="64"/>
    </row>
    <row r="368" spans="1:62" s="74" customFormat="1" ht="15" customHeight="1" x14ac:dyDescent="0.25">
      <c r="A368" s="75" t="s">
        <v>151</v>
      </c>
      <c r="B368" s="75" t="s">
        <v>151</v>
      </c>
      <c r="C368" s="76" t="s">
        <v>510</v>
      </c>
      <c r="D368" s="77"/>
      <c r="E368" s="77"/>
      <c r="F368" s="78">
        <f t="shared" ref="F368:AZ368" si="152">F367+F350</f>
        <v>23091888900095.27</v>
      </c>
      <c r="G368" s="78">
        <f t="shared" si="152"/>
        <v>3207438467229.6401</v>
      </c>
      <c r="H368" s="78">
        <f t="shared" si="152"/>
        <v>2290720686021.4502</v>
      </c>
      <c r="I368" s="78">
        <f t="shared" si="152"/>
        <v>164395148142</v>
      </c>
      <c r="J368" s="78">
        <f t="shared" si="152"/>
        <v>142285031216.42001</v>
      </c>
      <c r="K368" s="78">
        <f t="shared" si="152"/>
        <v>610037601849.77002</v>
      </c>
      <c r="L368" s="78">
        <f t="shared" si="152"/>
        <v>15793547494575</v>
      </c>
      <c r="M368" s="78">
        <f t="shared" si="152"/>
        <v>873552650495</v>
      </c>
      <c r="N368" s="78">
        <f t="shared" si="152"/>
        <v>11676776003000</v>
      </c>
      <c r="O368" s="78">
        <f t="shared" si="152"/>
        <v>3243218841080</v>
      </c>
      <c r="P368" s="78">
        <f t="shared" si="152"/>
        <v>4090902938290.6299</v>
      </c>
      <c r="Q368" s="78">
        <f t="shared" si="152"/>
        <v>19577593000</v>
      </c>
      <c r="R368" s="78">
        <f t="shared" si="152"/>
        <v>0</v>
      </c>
      <c r="S368" s="78">
        <f t="shared" si="152"/>
        <v>756867327079.53003</v>
      </c>
      <c r="T368" s="78">
        <f t="shared" si="152"/>
        <v>2399197448570</v>
      </c>
      <c r="U368" s="78">
        <f t="shared" si="152"/>
        <v>915260569641.09998</v>
      </c>
      <c r="V368" s="78">
        <f t="shared" si="152"/>
        <v>23933790071172.578</v>
      </c>
      <c r="W368" s="78">
        <f t="shared" si="152"/>
        <v>12505266956561.969</v>
      </c>
      <c r="X368" s="78">
        <f t="shared" si="152"/>
        <v>7739454913343.04</v>
      </c>
      <c r="Y368" s="78">
        <f t="shared" si="152"/>
        <v>2000000000</v>
      </c>
      <c r="Z368" s="78">
        <f t="shared" si="152"/>
        <v>200000000</v>
      </c>
      <c r="AA368" s="78">
        <f t="shared" si="152"/>
        <v>1356538878053</v>
      </c>
      <c r="AB368" s="78">
        <f t="shared" si="152"/>
        <v>34974665554</v>
      </c>
      <c r="AC368" s="78">
        <f t="shared" si="152"/>
        <v>849389514193.32007</v>
      </c>
      <c r="AD368" s="78">
        <f t="shared" si="152"/>
        <v>2484927971040.6099</v>
      </c>
      <c r="AE368" s="78">
        <f t="shared" si="152"/>
        <v>37781014378</v>
      </c>
      <c r="AF368" s="78">
        <f t="shared" si="152"/>
        <v>11428523114610.609</v>
      </c>
      <c r="AG368" s="78">
        <f t="shared" si="152"/>
        <v>787588851443.45996</v>
      </c>
      <c r="AH368" s="78">
        <f t="shared" si="152"/>
        <v>4836353842888.8301</v>
      </c>
      <c r="AI368" s="78">
        <f t="shared" si="152"/>
        <v>5804580420278.3193</v>
      </c>
      <c r="AJ368" s="78">
        <f t="shared" si="152"/>
        <v>1156570899196.04</v>
      </c>
      <c r="AK368" s="78">
        <f t="shared" si="152"/>
        <v>1051035015739.9901</v>
      </c>
      <c r="AL368" s="78">
        <f t="shared" si="152"/>
        <v>0</v>
      </c>
      <c r="AM368" s="78">
        <f t="shared" si="152"/>
        <v>0</v>
      </c>
      <c r="AN368" s="78">
        <f t="shared" si="152"/>
        <v>105435883456.05</v>
      </c>
      <c r="AO368" s="78">
        <f t="shared" si="152"/>
        <v>100000000</v>
      </c>
      <c r="AP368" s="78">
        <f t="shared" si="152"/>
        <v>0</v>
      </c>
      <c r="AQ368" s="78">
        <f t="shared" si="152"/>
        <v>314669728118.72998</v>
      </c>
      <c r="AR368" s="78">
        <f t="shared" si="152"/>
        <v>10000000000</v>
      </c>
      <c r="AS368" s="78">
        <f t="shared" si="152"/>
        <v>195102209809</v>
      </c>
      <c r="AT368" s="78">
        <f t="shared" si="152"/>
        <v>109567518309.73</v>
      </c>
      <c r="AU368" s="78">
        <f t="shared" si="152"/>
        <v>0</v>
      </c>
      <c r="AV368" s="78">
        <f t="shared" si="152"/>
        <v>-841901171077.30981</v>
      </c>
      <c r="AW368" s="78">
        <f t="shared" si="152"/>
        <v>841901171077.31006</v>
      </c>
      <c r="AX368" s="79">
        <f t="shared" si="152"/>
        <v>2.0599365234375E-4</v>
      </c>
      <c r="AY368" s="80">
        <f t="shared" si="152"/>
        <v>14</v>
      </c>
      <c r="AZ368" s="81">
        <f t="shared" si="152"/>
        <v>1</v>
      </c>
      <c r="BA368" s="64"/>
      <c r="BB368" s="64"/>
      <c r="BC368" s="64"/>
      <c r="BD368" s="64"/>
      <c r="BE368" s="64"/>
      <c r="BF368" s="64"/>
      <c r="BJ368" s="64"/>
    </row>
    <row r="369" spans="1:62" ht="15" customHeight="1" x14ac:dyDescent="0.25">
      <c r="A369" s="42" t="s">
        <v>511</v>
      </c>
      <c r="B369" s="42" t="s">
        <v>511</v>
      </c>
      <c r="C369" s="43" t="s">
        <v>512</v>
      </c>
      <c r="D369" s="44" t="s">
        <v>121</v>
      </c>
      <c r="E369" s="45">
        <v>42369</v>
      </c>
      <c r="F369" s="82">
        <f t="shared" si="130"/>
        <v>4235177751130</v>
      </c>
      <c r="G369" s="47">
        <f t="shared" si="131"/>
        <v>1698067099930</v>
      </c>
      <c r="H369" s="47">
        <v>1343651767630</v>
      </c>
      <c r="I369" s="47">
        <v>9959107300</v>
      </c>
      <c r="J369" s="47">
        <v>40900000000</v>
      </c>
      <c r="K369" s="47">
        <v>303556225000</v>
      </c>
      <c r="L369" s="47">
        <f t="shared" si="132"/>
        <v>2527695936000</v>
      </c>
      <c r="M369" s="47">
        <v>505812523000</v>
      </c>
      <c r="N369" s="47">
        <v>1294850243000</v>
      </c>
      <c r="O369" s="47">
        <v>727033170000</v>
      </c>
      <c r="P369" s="47">
        <f t="shared" si="133"/>
        <v>9414715200</v>
      </c>
      <c r="Q369" s="47">
        <v>984715200</v>
      </c>
      <c r="R369" s="47">
        <v>0</v>
      </c>
      <c r="S369" s="47">
        <v>0</v>
      </c>
      <c r="T369" s="47">
        <v>5000000000</v>
      </c>
      <c r="U369" s="47">
        <v>3430000000</v>
      </c>
      <c r="V369" s="47">
        <f t="shared" si="134"/>
        <v>4224575251130</v>
      </c>
      <c r="W369" s="47">
        <f t="shared" si="135"/>
        <v>1957338274129</v>
      </c>
      <c r="X369" s="47">
        <v>591832571315</v>
      </c>
      <c r="Y369" s="47">
        <v>0</v>
      </c>
      <c r="Z369" s="47">
        <v>1163300000</v>
      </c>
      <c r="AA369" s="47">
        <v>534956586000</v>
      </c>
      <c r="AB369" s="47">
        <v>64509000000</v>
      </c>
      <c r="AC369" s="47">
        <v>753738016814</v>
      </c>
      <c r="AD369" s="47">
        <v>4700000000</v>
      </c>
      <c r="AE369" s="47">
        <v>6438800000</v>
      </c>
      <c r="AF369" s="47">
        <f t="shared" si="136"/>
        <v>2267236977001</v>
      </c>
      <c r="AG369" s="47">
        <v>164048005130</v>
      </c>
      <c r="AH369" s="47">
        <v>909060531519</v>
      </c>
      <c r="AI369" s="47">
        <v>1194128440352</v>
      </c>
      <c r="AJ369" s="47">
        <f t="shared" si="137"/>
        <v>136000000000</v>
      </c>
      <c r="AK369" s="47">
        <v>136000000000</v>
      </c>
      <c r="AL369" s="47">
        <v>0</v>
      </c>
      <c r="AM369" s="47">
        <v>0</v>
      </c>
      <c r="AN369" s="47">
        <v>0</v>
      </c>
      <c r="AO369" s="47">
        <v>0</v>
      </c>
      <c r="AP369" s="47">
        <v>0</v>
      </c>
      <c r="AQ369" s="47">
        <f t="shared" si="138"/>
        <v>146602500000</v>
      </c>
      <c r="AR369" s="47">
        <v>0</v>
      </c>
      <c r="AS369" s="47">
        <v>85000000000</v>
      </c>
      <c r="AT369" s="47">
        <v>61602500000</v>
      </c>
      <c r="AU369" s="47">
        <v>0</v>
      </c>
      <c r="AV369" s="48">
        <f t="shared" si="139"/>
        <v>10602500000</v>
      </c>
      <c r="AW369" s="48">
        <f t="shared" si="148"/>
        <v>-10602500000</v>
      </c>
      <c r="AX369" s="49">
        <f t="shared" si="141"/>
        <v>0</v>
      </c>
      <c r="AY369" s="50">
        <v>1</v>
      </c>
      <c r="AZ369" s="51"/>
      <c r="BA369" s="6" t="s">
        <v>95</v>
      </c>
      <c r="BB369" s="52">
        <v>1</v>
      </c>
      <c r="BC369" s="6"/>
      <c r="BD369" s="6"/>
      <c r="BG369" s="5" t="s">
        <v>96</v>
      </c>
      <c r="BH369" s="5" t="s">
        <v>97</v>
      </c>
      <c r="BJ369" s="6">
        <v>1</v>
      </c>
    </row>
    <row r="370" spans="1:62" s="74" customFormat="1" ht="15" customHeight="1" x14ac:dyDescent="0.25">
      <c r="A370" s="67">
        <f>A364+1</f>
        <v>282</v>
      </c>
      <c r="B370" s="67">
        <v>1</v>
      </c>
      <c r="C370" s="68" t="s">
        <v>513</v>
      </c>
      <c r="D370" s="55" t="s">
        <v>119</v>
      </c>
      <c r="E370" s="56">
        <v>42359</v>
      </c>
      <c r="F370" s="69">
        <f t="shared" si="130"/>
        <v>1003836275070.91</v>
      </c>
      <c r="G370" s="70">
        <f t="shared" si="131"/>
        <v>51100662191</v>
      </c>
      <c r="H370" s="70">
        <v>16791149337</v>
      </c>
      <c r="I370" s="70">
        <v>7803662302</v>
      </c>
      <c r="J370" s="70">
        <v>5253635144.8100004</v>
      </c>
      <c r="K370" s="70">
        <v>21252215407.189999</v>
      </c>
      <c r="L370" s="70">
        <f t="shared" si="132"/>
        <v>795438946176</v>
      </c>
      <c r="M370" s="70">
        <v>95358450176</v>
      </c>
      <c r="N370" s="70">
        <v>583667676000</v>
      </c>
      <c r="O370" s="70">
        <v>116412820000</v>
      </c>
      <c r="P370" s="70">
        <f t="shared" si="133"/>
        <v>157296666703.91</v>
      </c>
      <c r="Q370" s="70">
        <v>500000000</v>
      </c>
      <c r="R370" s="70">
        <v>0</v>
      </c>
      <c r="S370" s="70">
        <v>26414195703.91</v>
      </c>
      <c r="T370" s="70">
        <v>68369201000</v>
      </c>
      <c r="U370" s="70">
        <v>62013270000</v>
      </c>
      <c r="V370" s="70">
        <f t="shared" si="134"/>
        <v>1051066612417.95</v>
      </c>
      <c r="W370" s="70">
        <f t="shared" si="135"/>
        <v>593132076093.94995</v>
      </c>
      <c r="X370" s="70">
        <v>453468106124.72998</v>
      </c>
      <c r="Y370" s="70">
        <v>0</v>
      </c>
      <c r="Z370" s="70">
        <v>0</v>
      </c>
      <c r="AA370" s="70">
        <v>26563278200</v>
      </c>
      <c r="AB370" s="70">
        <v>4000000000</v>
      </c>
      <c r="AC370" s="70">
        <v>2459481163.9000001</v>
      </c>
      <c r="AD370" s="70">
        <v>105641210605.32001</v>
      </c>
      <c r="AE370" s="70">
        <v>1000000000</v>
      </c>
      <c r="AF370" s="70">
        <f t="shared" si="136"/>
        <v>457934536324</v>
      </c>
      <c r="AG370" s="70">
        <v>45160953000</v>
      </c>
      <c r="AH370" s="70">
        <v>204317479676</v>
      </c>
      <c r="AI370" s="70">
        <v>208456103648</v>
      </c>
      <c r="AJ370" s="70">
        <f t="shared" si="137"/>
        <v>89074769612.470001</v>
      </c>
      <c r="AK370" s="70">
        <v>89074769612.470001</v>
      </c>
      <c r="AL370" s="70">
        <v>0</v>
      </c>
      <c r="AM370" s="70">
        <v>0</v>
      </c>
      <c r="AN370" s="70">
        <v>0</v>
      </c>
      <c r="AO370" s="70">
        <v>0</v>
      </c>
      <c r="AP370" s="70">
        <v>0</v>
      </c>
      <c r="AQ370" s="70">
        <f t="shared" si="138"/>
        <v>6178000000</v>
      </c>
      <c r="AR370" s="70">
        <v>0</v>
      </c>
      <c r="AS370" s="70">
        <v>5878000000</v>
      </c>
      <c r="AT370" s="70">
        <v>300000000</v>
      </c>
      <c r="AU370" s="70">
        <v>0</v>
      </c>
      <c r="AV370" s="71">
        <f t="shared" si="139"/>
        <v>-47230337347.039917</v>
      </c>
      <c r="AW370" s="71">
        <f t="shared" si="148"/>
        <v>82896769612.470001</v>
      </c>
      <c r="AX370" s="60">
        <f t="shared" si="141"/>
        <v>35666432265.430084</v>
      </c>
      <c r="AY370" s="72">
        <v>1</v>
      </c>
      <c r="AZ370" s="73"/>
      <c r="BA370" s="52">
        <v>1</v>
      </c>
      <c r="BB370" s="64"/>
      <c r="BC370" s="64"/>
      <c r="BD370" s="64"/>
      <c r="BE370" s="64">
        <v>1</v>
      </c>
      <c r="BF370" s="64"/>
      <c r="BG370" s="74" t="s">
        <v>96</v>
      </c>
      <c r="BH370" s="74" t="s">
        <v>102</v>
      </c>
      <c r="BJ370" s="64">
        <v>1</v>
      </c>
    </row>
    <row r="371" spans="1:62" ht="15" customHeight="1" x14ac:dyDescent="0.25">
      <c r="A371" s="53">
        <f t="shared" ref="A371:B383" si="153">A370+1</f>
        <v>283</v>
      </c>
      <c r="B371" s="53">
        <f t="shared" si="153"/>
        <v>2</v>
      </c>
      <c r="C371" s="54" t="s">
        <v>514</v>
      </c>
      <c r="D371" s="55" t="s">
        <v>123</v>
      </c>
      <c r="E371" s="56">
        <v>42367</v>
      </c>
      <c r="F371" s="57">
        <f t="shared" si="130"/>
        <v>915219228206</v>
      </c>
      <c r="G371" s="58">
        <f t="shared" si="131"/>
        <v>43495901000</v>
      </c>
      <c r="H371" s="58">
        <v>8938000000</v>
      </c>
      <c r="I371" s="58">
        <v>6454221000</v>
      </c>
      <c r="J371" s="58">
        <v>5178600000</v>
      </c>
      <c r="K371" s="58">
        <v>22925080000</v>
      </c>
      <c r="L371" s="58">
        <f t="shared" si="132"/>
        <v>697326654020</v>
      </c>
      <c r="M371" s="58">
        <v>108382752000</v>
      </c>
      <c r="N371" s="58">
        <v>482815510000</v>
      </c>
      <c r="O371" s="58">
        <v>106128392020</v>
      </c>
      <c r="P371" s="58">
        <f t="shared" si="133"/>
        <v>174396673186</v>
      </c>
      <c r="Q371" s="58">
        <v>0</v>
      </c>
      <c r="R371" s="58">
        <v>0</v>
      </c>
      <c r="S371" s="58">
        <v>25170595186</v>
      </c>
      <c r="T371" s="58">
        <v>83376908000</v>
      </c>
      <c r="U371" s="58">
        <v>65849170000</v>
      </c>
      <c r="V371" s="58">
        <f t="shared" si="134"/>
        <v>1025642373938.6899</v>
      </c>
      <c r="W371" s="58">
        <f t="shared" si="135"/>
        <v>569983864992.19995</v>
      </c>
      <c r="X371" s="58">
        <v>418596077502.20001</v>
      </c>
      <c r="Y371" s="58">
        <v>0</v>
      </c>
      <c r="Z371" s="58">
        <v>450000000</v>
      </c>
      <c r="AA371" s="58">
        <v>36670315000</v>
      </c>
      <c r="AB371" s="58">
        <v>2000000000</v>
      </c>
      <c r="AC371" s="58">
        <v>1234650000</v>
      </c>
      <c r="AD371" s="58">
        <v>108532822490</v>
      </c>
      <c r="AE371" s="58">
        <v>2500000000</v>
      </c>
      <c r="AF371" s="58">
        <f t="shared" si="136"/>
        <v>455658508946.48999</v>
      </c>
      <c r="AG371" s="58">
        <v>60357227800</v>
      </c>
      <c r="AH371" s="58">
        <v>177655266228.48999</v>
      </c>
      <c r="AI371" s="58">
        <v>217646014918</v>
      </c>
      <c r="AJ371" s="58">
        <f t="shared" si="137"/>
        <v>117823145732.69</v>
      </c>
      <c r="AK371" s="58">
        <v>117823145732.69</v>
      </c>
      <c r="AL371" s="58">
        <v>0</v>
      </c>
      <c r="AM371" s="58">
        <v>0</v>
      </c>
      <c r="AN371" s="58">
        <v>0</v>
      </c>
      <c r="AO371" s="58">
        <v>0</v>
      </c>
      <c r="AP371" s="58">
        <v>0</v>
      </c>
      <c r="AQ371" s="58">
        <f t="shared" si="138"/>
        <v>7400000000</v>
      </c>
      <c r="AR371" s="58">
        <v>0</v>
      </c>
      <c r="AS371" s="58">
        <v>7400000000</v>
      </c>
      <c r="AT371" s="58">
        <v>0</v>
      </c>
      <c r="AU371" s="58">
        <v>0</v>
      </c>
      <c r="AV371" s="59">
        <f t="shared" si="139"/>
        <v>-110423145732.68994</v>
      </c>
      <c r="AW371" s="59">
        <f t="shared" si="148"/>
        <v>110423145732.69</v>
      </c>
      <c r="AX371" s="60">
        <f t="shared" si="141"/>
        <v>0</v>
      </c>
      <c r="AY371" s="61">
        <v>1</v>
      </c>
      <c r="AZ371" s="62"/>
      <c r="BA371" s="52">
        <v>1</v>
      </c>
      <c r="BB371" s="6"/>
      <c r="BC371" s="6"/>
      <c r="BD371" s="6"/>
      <c r="BG371" s="5" t="s">
        <v>96</v>
      </c>
      <c r="BH371" s="5" t="s">
        <v>106</v>
      </c>
      <c r="BJ371" s="6">
        <v>1</v>
      </c>
    </row>
    <row r="372" spans="1:62" ht="15" customHeight="1" x14ac:dyDescent="0.25">
      <c r="A372" s="53">
        <f t="shared" si="153"/>
        <v>284</v>
      </c>
      <c r="B372" s="53">
        <f t="shared" si="153"/>
        <v>3</v>
      </c>
      <c r="C372" s="54" t="s">
        <v>515</v>
      </c>
      <c r="D372" s="55" t="s">
        <v>135</v>
      </c>
      <c r="E372" s="56">
        <v>42355</v>
      </c>
      <c r="F372" s="57">
        <f t="shared" si="130"/>
        <v>1129469495651.47</v>
      </c>
      <c r="G372" s="58">
        <f t="shared" si="131"/>
        <v>39970930000</v>
      </c>
      <c r="H372" s="58">
        <v>6520000000</v>
      </c>
      <c r="I372" s="58">
        <v>5458700000</v>
      </c>
      <c r="J372" s="58">
        <v>4831224481</v>
      </c>
      <c r="K372" s="58">
        <v>23161005519</v>
      </c>
      <c r="L372" s="58">
        <f t="shared" si="132"/>
        <v>904066579000</v>
      </c>
      <c r="M372" s="58">
        <v>176580611000</v>
      </c>
      <c r="N372" s="58">
        <v>569672938000</v>
      </c>
      <c r="O372" s="58">
        <v>157813030000</v>
      </c>
      <c r="P372" s="58">
        <f t="shared" si="133"/>
        <v>185431986651.47</v>
      </c>
      <c r="Q372" s="58">
        <v>0</v>
      </c>
      <c r="R372" s="58">
        <v>0</v>
      </c>
      <c r="S372" s="58">
        <v>39049394651.470001</v>
      </c>
      <c r="T372" s="58">
        <v>88078778000</v>
      </c>
      <c r="U372" s="58">
        <v>58303814000</v>
      </c>
      <c r="V372" s="58">
        <f t="shared" si="134"/>
        <v>1197237665390.5601</v>
      </c>
      <c r="W372" s="58">
        <f t="shared" si="135"/>
        <v>587581751524</v>
      </c>
      <c r="X372" s="58">
        <v>465220472329</v>
      </c>
      <c r="Y372" s="58">
        <v>0</v>
      </c>
      <c r="Z372" s="58">
        <v>0</v>
      </c>
      <c r="AA372" s="58">
        <v>13500000000</v>
      </c>
      <c r="AB372" s="58">
        <v>900000000</v>
      </c>
      <c r="AC372" s="58">
        <v>1363520000</v>
      </c>
      <c r="AD372" s="58">
        <v>105097759195</v>
      </c>
      <c r="AE372" s="58">
        <v>1500000000</v>
      </c>
      <c r="AF372" s="58">
        <f t="shared" si="136"/>
        <v>609655913866.56006</v>
      </c>
      <c r="AG372" s="58">
        <v>43660775556</v>
      </c>
      <c r="AH372" s="58">
        <v>230803893891.56</v>
      </c>
      <c r="AI372" s="58">
        <v>335191244419</v>
      </c>
      <c r="AJ372" s="58">
        <f t="shared" si="137"/>
        <v>204151358548.09</v>
      </c>
      <c r="AK372" s="58">
        <v>156151358548.09</v>
      </c>
      <c r="AL372" s="58">
        <v>48000000000</v>
      </c>
      <c r="AM372" s="58">
        <v>0</v>
      </c>
      <c r="AN372" s="58">
        <v>0</v>
      </c>
      <c r="AO372" s="58">
        <v>0</v>
      </c>
      <c r="AP372" s="58">
        <v>0</v>
      </c>
      <c r="AQ372" s="58">
        <f t="shared" si="138"/>
        <v>5246399998</v>
      </c>
      <c r="AR372" s="58">
        <v>0</v>
      </c>
      <c r="AS372" s="58">
        <v>5246399998</v>
      </c>
      <c r="AT372" s="58">
        <v>0</v>
      </c>
      <c r="AU372" s="58">
        <v>0</v>
      </c>
      <c r="AV372" s="59">
        <f t="shared" si="139"/>
        <v>-67768169739.090088</v>
      </c>
      <c r="AW372" s="59">
        <f t="shared" si="148"/>
        <v>198904958550.09</v>
      </c>
      <c r="AX372" s="60">
        <f t="shared" si="141"/>
        <v>131136788810.99991</v>
      </c>
      <c r="AY372" s="61">
        <v>1</v>
      </c>
      <c r="AZ372" s="62"/>
      <c r="BA372" s="52">
        <v>1</v>
      </c>
      <c r="BB372" s="6"/>
      <c r="BC372" s="6"/>
      <c r="BD372" s="6"/>
      <c r="BE372" s="6">
        <v>1</v>
      </c>
      <c r="BG372" s="5" t="s">
        <v>96</v>
      </c>
      <c r="BH372" s="5" t="s">
        <v>106</v>
      </c>
      <c r="BJ372" s="6">
        <v>1</v>
      </c>
    </row>
    <row r="373" spans="1:62" s="74" customFormat="1" ht="15" customHeight="1" x14ac:dyDescent="0.25">
      <c r="A373" s="53">
        <f t="shared" si="153"/>
        <v>285</v>
      </c>
      <c r="B373" s="53">
        <f t="shared" si="153"/>
        <v>4</v>
      </c>
      <c r="C373" s="68" t="s">
        <v>516</v>
      </c>
      <c r="D373" s="55" t="s">
        <v>119</v>
      </c>
      <c r="E373" s="56">
        <v>42368</v>
      </c>
      <c r="F373" s="69">
        <f t="shared" si="130"/>
        <v>1028229351875</v>
      </c>
      <c r="G373" s="70">
        <f t="shared" si="131"/>
        <v>36835021396</v>
      </c>
      <c r="H373" s="70">
        <v>6260000000</v>
      </c>
      <c r="I373" s="70">
        <v>2666500000</v>
      </c>
      <c r="J373" s="70">
        <v>4926000000</v>
      </c>
      <c r="K373" s="70">
        <v>22982521396</v>
      </c>
      <c r="L373" s="70">
        <f t="shared" si="132"/>
        <v>842044889100</v>
      </c>
      <c r="M373" s="70">
        <v>114997265000</v>
      </c>
      <c r="N373" s="70">
        <v>564028300000</v>
      </c>
      <c r="O373" s="70">
        <f>155002580000+6000744100+ 2016000000</f>
        <v>163019324100</v>
      </c>
      <c r="P373" s="70">
        <f t="shared" si="133"/>
        <v>149349441379</v>
      </c>
      <c r="Q373" s="70">
        <v>0</v>
      </c>
      <c r="R373" s="70">
        <v>0</v>
      </c>
      <c r="S373" s="70">
        <v>19539223379</v>
      </c>
      <c r="T373" s="70">
        <f>55955774000+2420400000</f>
        <v>58376174000</v>
      </c>
      <c r="U373" s="70">
        <v>71434044000</v>
      </c>
      <c r="V373" s="70">
        <f t="shared" si="134"/>
        <v>1048280811494</v>
      </c>
      <c r="W373" s="70">
        <f t="shared" si="135"/>
        <v>528434682657</v>
      </c>
      <c r="X373" s="70">
        <v>367711890885</v>
      </c>
      <c r="Y373" s="70">
        <v>0</v>
      </c>
      <c r="Z373" s="70">
        <v>0</v>
      </c>
      <c r="AA373" s="70">
        <v>17943500000</v>
      </c>
      <c r="AB373" s="70">
        <v>766000000</v>
      </c>
      <c r="AC373" s="70">
        <v>0</v>
      </c>
      <c r="AD373" s="70">
        <v>141583600500</v>
      </c>
      <c r="AE373" s="70">
        <v>429691272</v>
      </c>
      <c r="AF373" s="70">
        <f t="shared" si="136"/>
        <v>519846128837</v>
      </c>
      <c r="AG373" s="70">
        <v>38266884776</v>
      </c>
      <c r="AH373" s="70">
        <v>171504477304</v>
      </c>
      <c r="AI373" s="70">
        <v>310074766757</v>
      </c>
      <c r="AJ373" s="70">
        <f t="shared" si="137"/>
        <v>56464000000</v>
      </c>
      <c r="AK373" s="70">
        <v>56314000000</v>
      </c>
      <c r="AL373" s="70">
        <v>0</v>
      </c>
      <c r="AM373" s="70">
        <v>0</v>
      </c>
      <c r="AN373" s="70">
        <v>0</v>
      </c>
      <c r="AO373" s="70">
        <v>150000000</v>
      </c>
      <c r="AP373" s="70">
        <v>0</v>
      </c>
      <c r="AQ373" s="70">
        <f t="shared" si="138"/>
        <v>36412540381</v>
      </c>
      <c r="AR373" s="70">
        <v>0</v>
      </c>
      <c r="AS373" s="70">
        <v>36412540381</v>
      </c>
      <c r="AT373" s="70">
        <v>0</v>
      </c>
      <c r="AU373" s="70">
        <v>0</v>
      </c>
      <c r="AV373" s="71">
        <f t="shared" si="139"/>
        <v>-20051459619</v>
      </c>
      <c r="AW373" s="71">
        <f t="shared" si="148"/>
        <v>20051459619</v>
      </c>
      <c r="AX373" s="60">
        <f t="shared" si="141"/>
        <v>0</v>
      </c>
      <c r="AY373" s="72">
        <v>1</v>
      </c>
      <c r="AZ373" s="73"/>
      <c r="BA373" s="52">
        <v>1</v>
      </c>
      <c r="BB373" s="64"/>
      <c r="BC373" s="64"/>
      <c r="BD373" s="64"/>
      <c r="BE373" s="64"/>
      <c r="BF373" s="64"/>
      <c r="BG373" s="5" t="s">
        <v>96</v>
      </c>
      <c r="BH373" s="5" t="s">
        <v>102</v>
      </c>
      <c r="BJ373" s="64">
        <v>1</v>
      </c>
    </row>
    <row r="374" spans="1:62" ht="15" customHeight="1" x14ac:dyDescent="0.25">
      <c r="A374" s="53">
        <f t="shared" si="153"/>
        <v>286</v>
      </c>
      <c r="B374" s="53">
        <f t="shared" si="153"/>
        <v>5</v>
      </c>
      <c r="C374" s="54" t="s">
        <v>517</v>
      </c>
      <c r="D374" s="55" t="s">
        <v>104</v>
      </c>
      <c r="E374" s="56">
        <v>42369</v>
      </c>
      <c r="F374" s="57">
        <f t="shared" si="130"/>
        <v>1718974754000</v>
      </c>
      <c r="G374" s="58">
        <f t="shared" si="131"/>
        <v>92630351000</v>
      </c>
      <c r="H374" s="58">
        <v>16556516000</v>
      </c>
      <c r="I374" s="58">
        <v>8987000000</v>
      </c>
      <c r="J374" s="58">
        <v>3500000000</v>
      </c>
      <c r="K374" s="58">
        <v>63586835000</v>
      </c>
      <c r="L374" s="58">
        <f t="shared" si="132"/>
        <v>1281331903000</v>
      </c>
      <c r="M374" s="58">
        <v>126160178000</v>
      </c>
      <c r="N374" s="58">
        <v>881812337000</v>
      </c>
      <c r="O374" s="58">
        <v>273359388000</v>
      </c>
      <c r="P374" s="58">
        <f t="shared" si="133"/>
        <v>345012500000</v>
      </c>
      <c r="Q374" s="58">
        <v>400000000</v>
      </c>
      <c r="R374" s="58">
        <v>0</v>
      </c>
      <c r="S374" s="58">
        <v>46255932000</v>
      </c>
      <c r="T374" s="58">
        <v>167204231000</v>
      </c>
      <c r="U374" s="58">
        <v>131152337000</v>
      </c>
      <c r="V374" s="58">
        <f t="shared" si="134"/>
        <v>1896854538000</v>
      </c>
      <c r="W374" s="58">
        <f t="shared" si="135"/>
        <v>989795932000</v>
      </c>
      <c r="X374" s="58">
        <v>716993551000</v>
      </c>
      <c r="Y374" s="58">
        <v>3000000000</v>
      </c>
      <c r="Z374" s="58">
        <v>0</v>
      </c>
      <c r="AA374" s="58">
        <v>24798232000</v>
      </c>
      <c r="AB374" s="58">
        <v>3605000000</v>
      </c>
      <c r="AC374" s="58">
        <v>4819348000</v>
      </c>
      <c r="AD374" s="58">
        <v>234579801000</v>
      </c>
      <c r="AE374" s="58">
        <v>2000000000</v>
      </c>
      <c r="AF374" s="58">
        <f t="shared" si="136"/>
        <v>907058606000</v>
      </c>
      <c r="AG374" s="58">
        <v>40922128000</v>
      </c>
      <c r="AH374" s="58">
        <v>339620717000</v>
      </c>
      <c r="AI374" s="58">
        <v>526515761000</v>
      </c>
      <c r="AJ374" s="58">
        <f t="shared" si="137"/>
        <v>203648984000</v>
      </c>
      <c r="AK374" s="58">
        <v>203648984000</v>
      </c>
      <c r="AL374" s="58">
        <v>0</v>
      </c>
      <c r="AM374" s="58">
        <v>0</v>
      </c>
      <c r="AN374" s="58">
        <v>0</v>
      </c>
      <c r="AO374" s="58">
        <v>0</v>
      </c>
      <c r="AP374" s="58">
        <v>0</v>
      </c>
      <c r="AQ374" s="58">
        <f t="shared" si="138"/>
        <v>25769200000</v>
      </c>
      <c r="AR374" s="58">
        <v>14500000000</v>
      </c>
      <c r="AS374" s="58">
        <v>11269200000</v>
      </c>
      <c r="AT374" s="58">
        <v>0</v>
      </c>
      <c r="AU374" s="58">
        <v>0</v>
      </c>
      <c r="AV374" s="59">
        <f t="shared" si="139"/>
        <v>-177879784000</v>
      </c>
      <c r="AW374" s="59">
        <f t="shared" si="148"/>
        <v>177879784000</v>
      </c>
      <c r="AX374" s="60">
        <f t="shared" si="141"/>
        <v>0</v>
      </c>
      <c r="AY374" s="61">
        <v>1</v>
      </c>
      <c r="AZ374" s="62"/>
      <c r="BA374" s="52">
        <v>1</v>
      </c>
      <c r="BB374" s="6"/>
      <c r="BC374" s="6"/>
      <c r="BD374" s="6"/>
      <c r="BG374" s="5" t="s">
        <v>96</v>
      </c>
      <c r="BH374" s="5" t="s">
        <v>102</v>
      </c>
      <c r="BJ374" s="6">
        <v>1</v>
      </c>
    </row>
    <row r="375" spans="1:62" ht="15" customHeight="1" x14ac:dyDescent="0.25">
      <c r="A375" s="53">
        <f t="shared" si="153"/>
        <v>287</v>
      </c>
      <c r="B375" s="53">
        <f t="shared" si="153"/>
        <v>6</v>
      </c>
      <c r="C375" s="54" t="s">
        <v>518</v>
      </c>
      <c r="D375" s="55" t="s">
        <v>121</v>
      </c>
      <c r="E375" s="56">
        <v>42368</v>
      </c>
      <c r="F375" s="57">
        <f t="shared" si="130"/>
        <v>1178517236200.8398</v>
      </c>
      <c r="G375" s="58">
        <f t="shared" si="131"/>
        <v>51592006022.440002</v>
      </c>
      <c r="H375" s="58">
        <v>9931866372.3299999</v>
      </c>
      <c r="I375" s="58">
        <v>7217981978.7399998</v>
      </c>
      <c r="J375" s="58">
        <v>3300000000</v>
      </c>
      <c r="K375" s="58">
        <v>31142157671.369999</v>
      </c>
      <c r="L375" s="58">
        <f t="shared" si="132"/>
        <v>916629097488.51001</v>
      </c>
      <c r="M375" s="58">
        <v>107851456488.50999</v>
      </c>
      <c r="N375" s="58">
        <v>708751031000</v>
      </c>
      <c r="O375" s="58">
        <v>100026610000</v>
      </c>
      <c r="P375" s="58">
        <f t="shared" si="133"/>
        <v>210296132689.89001</v>
      </c>
      <c r="Q375" s="58">
        <v>2086450000</v>
      </c>
      <c r="R375" s="58">
        <v>0</v>
      </c>
      <c r="S375" s="58">
        <v>41796320689.889999</v>
      </c>
      <c r="T375" s="58">
        <v>63387258000</v>
      </c>
      <c r="U375" s="58">
        <v>103026104000</v>
      </c>
      <c r="V375" s="58">
        <f t="shared" si="134"/>
        <v>1304601951952.28</v>
      </c>
      <c r="W375" s="58">
        <f t="shared" si="135"/>
        <v>547112366868.65997</v>
      </c>
      <c r="X375" s="58">
        <v>400765635277.65997</v>
      </c>
      <c r="Y375" s="58">
        <v>0</v>
      </c>
      <c r="Z375" s="58">
        <v>1000000000</v>
      </c>
      <c r="AA375" s="58">
        <v>20486369700</v>
      </c>
      <c r="AB375" s="58">
        <v>200000000</v>
      </c>
      <c r="AC375" s="58">
        <v>2361500300</v>
      </c>
      <c r="AD375" s="58">
        <v>121298861591</v>
      </c>
      <c r="AE375" s="58">
        <v>1000000000</v>
      </c>
      <c r="AF375" s="58">
        <f t="shared" si="136"/>
        <v>757489585083.62</v>
      </c>
      <c r="AG375" s="58">
        <v>38472705163</v>
      </c>
      <c r="AH375" s="58">
        <v>259787920630.62</v>
      </c>
      <c r="AI375" s="58">
        <v>459228959290</v>
      </c>
      <c r="AJ375" s="58">
        <f t="shared" si="137"/>
        <v>137084715751.44</v>
      </c>
      <c r="AK375" s="58">
        <v>137084715751.44</v>
      </c>
      <c r="AL375" s="58">
        <v>0</v>
      </c>
      <c r="AM375" s="58">
        <v>0</v>
      </c>
      <c r="AN375" s="58">
        <v>0</v>
      </c>
      <c r="AO375" s="58">
        <v>0</v>
      </c>
      <c r="AP375" s="58">
        <v>0</v>
      </c>
      <c r="AQ375" s="58">
        <f t="shared" si="138"/>
        <v>11000000000</v>
      </c>
      <c r="AR375" s="58">
        <v>0</v>
      </c>
      <c r="AS375" s="58">
        <v>11000000000</v>
      </c>
      <c r="AT375" s="58">
        <v>0</v>
      </c>
      <c r="AU375" s="58">
        <v>0</v>
      </c>
      <c r="AV375" s="59">
        <f t="shared" si="139"/>
        <v>-126084715751.44019</v>
      </c>
      <c r="AW375" s="59">
        <f t="shared" si="148"/>
        <v>126084715751.44</v>
      </c>
      <c r="AX375" s="60">
        <f t="shared" si="141"/>
        <v>-1.8310546875E-4</v>
      </c>
      <c r="AY375" s="61">
        <v>1</v>
      </c>
      <c r="AZ375" s="62"/>
      <c r="BA375" s="52">
        <v>1</v>
      </c>
      <c r="BB375" s="6"/>
      <c r="BC375" s="6"/>
      <c r="BD375" s="6"/>
      <c r="BE375" s="52">
        <v>1</v>
      </c>
      <c r="BG375" s="5" t="s">
        <v>96</v>
      </c>
      <c r="BH375" s="5" t="s">
        <v>130</v>
      </c>
      <c r="BJ375" s="6">
        <v>1</v>
      </c>
    </row>
    <row r="376" spans="1:62" ht="15" customHeight="1" x14ac:dyDescent="0.25">
      <c r="A376" s="53">
        <f t="shared" si="153"/>
        <v>288</v>
      </c>
      <c r="B376" s="53">
        <f t="shared" si="153"/>
        <v>7</v>
      </c>
      <c r="C376" s="54" t="s">
        <v>519</v>
      </c>
      <c r="D376" s="55" t="s">
        <v>143</v>
      </c>
      <c r="E376" s="56">
        <v>42367</v>
      </c>
      <c r="F376" s="57">
        <f t="shared" si="130"/>
        <v>1246327803000</v>
      </c>
      <c r="G376" s="58">
        <f t="shared" si="131"/>
        <v>146481689000</v>
      </c>
      <c r="H376" s="58">
        <v>38551000000</v>
      </c>
      <c r="I376" s="58">
        <v>14493067000</v>
      </c>
      <c r="J376" s="58">
        <v>7000000000</v>
      </c>
      <c r="K376" s="58">
        <v>86437622000</v>
      </c>
      <c r="L376" s="58">
        <f t="shared" si="132"/>
        <v>880888294000</v>
      </c>
      <c r="M376" s="58">
        <v>68178501000</v>
      </c>
      <c r="N376" s="58">
        <v>662249343000</v>
      </c>
      <c r="O376" s="58">
        <v>150460450000</v>
      </c>
      <c r="P376" s="58">
        <f t="shared" si="133"/>
        <v>218957820000</v>
      </c>
      <c r="Q376" s="58">
        <v>3500000000</v>
      </c>
      <c r="R376" s="58">
        <v>0</v>
      </c>
      <c r="S376" s="58">
        <v>88365037000</v>
      </c>
      <c r="T376" s="58">
        <v>74542880000</v>
      </c>
      <c r="U376" s="58">
        <v>52549903000</v>
      </c>
      <c r="V376" s="58">
        <f t="shared" si="134"/>
        <v>1220559871000</v>
      </c>
      <c r="W376" s="58">
        <f t="shared" si="135"/>
        <v>596032366000</v>
      </c>
      <c r="X376" s="58">
        <v>450474587000</v>
      </c>
      <c r="Y376" s="58">
        <v>1050000000</v>
      </c>
      <c r="Z376" s="58">
        <v>0</v>
      </c>
      <c r="AA376" s="58">
        <v>10135373000</v>
      </c>
      <c r="AB376" s="58">
        <v>660000000</v>
      </c>
      <c r="AC376" s="58">
        <v>4448006600</v>
      </c>
      <c r="AD376" s="58">
        <v>127914399400</v>
      </c>
      <c r="AE376" s="58">
        <v>1350000000</v>
      </c>
      <c r="AF376" s="58">
        <f t="shared" si="136"/>
        <v>624527505000</v>
      </c>
      <c r="AG376" s="58">
        <v>74280527438</v>
      </c>
      <c r="AH376" s="58">
        <v>224418002916</v>
      </c>
      <c r="AI376" s="58">
        <v>325828974646</v>
      </c>
      <c r="AJ376" s="58">
        <f t="shared" si="137"/>
        <v>14732068000</v>
      </c>
      <c r="AK376" s="58">
        <v>14732068000</v>
      </c>
      <c r="AL376" s="58">
        <v>0</v>
      </c>
      <c r="AM376" s="58">
        <v>0</v>
      </c>
      <c r="AN376" s="58">
        <v>0</v>
      </c>
      <c r="AO376" s="58">
        <v>0</v>
      </c>
      <c r="AP376" s="58">
        <v>0</v>
      </c>
      <c r="AQ376" s="58">
        <f t="shared" si="138"/>
        <v>40500000000</v>
      </c>
      <c r="AR376" s="58">
        <v>0</v>
      </c>
      <c r="AS376" s="58">
        <v>10500000000</v>
      </c>
      <c r="AT376" s="58">
        <v>30000000000</v>
      </c>
      <c r="AU376" s="58">
        <v>0</v>
      </c>
      <c r="AV376" s="59">
        <f t="shared" si="139"/>
        <v>25767932000</v>
      </c>
      <c r="AW376" s="59">
        <f t="shared" si="148"/>
        <v>-25767932000</v>
      </c>
      <c r="AX376" s="60">
        <f t="shared" si="141"/>
        <v>0</v>
      </c>
      <c r="AY376" s="61">
        <v>1</v>
      </c>
      <c r="AZ376" s="62"/>
      <c r="BA376" s="52">
        <v>1</v>
      </c>
      <c r="BB376" s="6"/>
      <c r="BC376" s="6"/>
      <c r="BD376" s="6"/>
      <c r="BE376" s="52">
        <v>1</v>
      </c>
      <c r="BG376" s="5" t="s">
        <v>96</v>
      </c>
      <c r="BH376" s="5" t="s">
        <v>102</v>
      </c>
      <c r="BJ376" s="6">
        <v>1</v>
      </c>
    </row>
    <row r="377" spans="1:62" ht="15" customHeight="1" x14ac:dyDescent="0.25">
      <c r="A377" s="53">
        <f t="shared" si="153"/>
        <v>289</v>
      </c>
      <c r="B377" s="53">
        <f t="shared" si="153"/>
        <v>8</v>
      </c>
      <c r="C377" s="54" t="s">
        <v>520</v>
      </c>
      <c r="D377" s="55" t="s">
        <v>143</v>
      </c>
      <c r="E377" s="56">
        <v>42368</v>
      </c>
      <c r="F377" s="57">
        <f t="shared" si="130"/>
        <v>1611300804105</v>
      </c>
      <c r="G377" s="58">
        <f t="shared" si="131"/>
        <v>176173157725</v>
      </c>
      <c r="H377" s="58">
        <v>31339000000</v>
      </c>
      <c r="I377" s="58">
        <v>14751627800</v>
      </c>
      <c r="J377" s="58">
        <v>4296743525</v>
      </c>
      <c r="K377" s="58">
        <v>125785786400</v>
      </c>
      <c r="L377" s="58">
        <f t="shared" si="132"/>
        <v>1243748628680</v>
      </c>
      <c r="M377" s="58">
        <v>178108207000</v>
      </c>
      <c r="N377" s="58">
        <v>832526925000</v>
      </c>
      <c r="O377" s="58">
        <v>233113496680</v>
      </c>
      <c r="P377" s="58">
        <f t="shared" si="133"/>
        <v>191379017700</v>
      </c>
      <c r="Q377" s="58">
        <v>0</v>
      </c>
      <c r="R377" s="58">
        <v>0</v>
      </c>
      <c r="S377" s="58">
        <v>81148532700</v>
      </c>
      <c r="T377" s="58">
        <v>5000000000</v>
      </c>
      <c r="U377" s="58">
        <v>105230485000</v>
      </c>
      <c r="V377" s="58">
        <f t="shared" si="134"/>
        <v>1674710449000</v>
      </c>
      <c r="W377" s="58">
        <f t="shared" si="135"/>
        <v>846246346120</v>
      </c>
      <c r="X377" s="58">
        <v>590879386275</v>
      </c>
      <c r="Y377" s="58">
        <v>0</v>
      </c>
      <c r="Z377" s="58">
        <v>0</v>
      </c>
      <c r="AA377" s="58">
        <v>23574000000</v>
      </c>
      <c r="AB377" s="58">
        <v>1398536226</v>
      </c>
      <c r="AC377" s="58">
        <v>4609062780</v>
      </c>
      <c r="AD377" s="58">
        <v>224785360839</v>
      </c>
      <c r="AE377" s="58">
        <v>1000000000</v>
      </c>
      <c r="AF377" s="58">
        <f t="shared" si="136"/>
        <v>828464102880</v>
      </c>
      <c r="AG377" s="58">
        <v>22101148200</v>
      </c>
      <c r="AH377" s="58">
        <v>489617614793</v>
      </c>
      <c r="AI377" s="58">
        <v>316745339887</v>
      </c>
      <c r="AJ377" s="58">
        <f t="shared" si="137"/>
        <v>68779644895</v>
      </c>
      <c r="AK377" s="58">
        <v>68779644895</v>
      </c>
      <c r="AL377" s="58">
        <v>0</v>
      </c>
      <c r="AM377" s="58">
        <v>0</v>
      </c>
      <c r="AN377" s="58">
        <v>0</v>
      </c>
      <c r="AO377" s="58">
        <v>0</v>
      </c>
      <c r="AP377" s="58">
        <v>0</v>
      </c>
      <c r="AQ377" s="58">
        <f t="shared" si="138"/>
        <v>5370000000</v>
      </c>
      <c r="AR377" s="58">
        <v>0</v>
      </c>
      <c r="AS377" s="58">
        <v>5370000000</v>
      </c>
      <c r="AT377" s="58">
        <v>0</v>
      </c>
      <c r="AU377" s="58">
        <v>0</v>
      </c>
      <c r="AV377" s="59">
        <f t="shared" si="139"/>
        <v>-63409644895</v>
      </c>
      <c r="AW377" s="59">
        <f t="shared" si="148"/>
        <v>63409644895</v>
      </c>
      <c r="AX377" s="60">
        <f t="shared" si="141"/>
        <v>0</v>
      </c>
      <c r="AY377" s="61">
        <v>1</v>
      </c>
      <c r="AZ377" s="62"/>
      <c r="BA377" s="52">
        <v>1</v>
      </c>
      <c r="BB377" s="6"/>
      <c r="BC377" s="6"/>
      <c r="BD377" s="6"/>
      <c r="BE377" s="52">
        <v>1</v>
      </c>
      <c r="BG377" s="5" t="s">
        <v>96</v>
      </c>
      <c r="BH377" s="5" t="s">
        <v>102</v>
      </c>
      <c r="BJ377" s="6">
        <v>1</v>
      </c>
    </row>
    <row r="378" spans="1:62" ht="15" customHeight="1" x14ac:dyDescent="0.25">
      <c r="A378" s="53">
        <f t="shared" si="153"/>
        <v>290</v>
      </c>
      <c r="B378" s="53">
        <f t="shared" si="153"/>
        <v>9</v>
      </c>
      <c r="C378" s="54" t="s">
        <v>521</v>
      </c>
      <c r="D378" s="55" t="s">
        <v>522</v>
      </c>
      <c r="E378" s="56">
        <v>42352</v>
      </c>
      <c r="F378" s="57">
        <f t="shared" si="130"/>
        <v>956369509916</v>
      </c>
      <c r="G378" s="58">
        <f t="shared" si="131"/>
        <v>26995449554</v>
      </c>
      <c r="H378" s="58">
        <v>4564500000</v>
      </c>
      <c r="I378" s="58">
        <v>6198814390</v>
      </c>
      <c r="J378" s="58">
        <v>4500000000</v>
      </c>
      <c r="K378" s="58">
        <v>11732135164</v>
      </c>
      <c r="L378" s="58">
        <f t="shared" si="132"/>
        <v>769143573828</v>
      </c>
      <c r="M378" s="58">
        <v>80208727828</v>
      </c>
      <c r="N378" s="58">
        <v>466229206000</v>
      </c>
      <c r="O378" s="58">
        <v>222705640000</v>
      </c>
      <c r="P378" s="58">
        <f t="shared" si="133"/>
        <v>160230486534</v>
      </c>
      <c r="Q378" s="58">
        <v>3105000000</v>
      </c>
      <c r="R378" s="58">
        <v>0</v>
      </c>
      <c r="S378" s="58">
        <v>24879575602</v>
      </c>
      <c r="T378" s="58">
        <v>69079764000</v>
      </c>
      <c r="U378" s="58">
        <v>63166146932</v>
      </c>
      <c r="V378" s="58">
        <f t="shared" si="134"/>
        <v>958601797040</v>
      </c>
      <c r="W378" s="58">
        <f t="shared" si="135"/>
        <v>376416999742</v>
      </c>
      <c r="X378" s="58">
        <v>268364950223</v>
      </c>
      <c r="Y378" s="58">
        <v>0</v>
      </c>
      <c r="Z378" s="58">
        <v>0</v>
      </c>
      <c r="AA378" s="58">
        <v>14684142000</v>
      </c>
      <c r="AB378" s="58">
        <v>1940000000</v>
      </c>
      <c r="AC378" s="58">
        <v>1076331439</v>
      </c>
      <c r="AD378" s="58">
        <v>89238777192</v>
      </c>
      <c r="AE378" s="58">
        <v>1112798888</v>
      </c>
      <c r="AF378" s="58">
        <f t="shared" si="136"/>
        <v>582184797298</v>
      </c>
      <c r="AG378" s="58">
        <v>57489602799</v>
      </c>
      <c r="AH378" s="58">
        <v>172638452953</v>
      </c>
      <c r="AI378" s="58">
        <v>352056741546</v>
      </c>
      <c r="AJ378" s="58">
        <f t="shared" si="137"/>
        <v>120579454978</v>
      </c>
      <c r="AK378" s="58">
        <v>120579454978</v>
      </c>
      <c r="AL378" s="58">
        <v>0</v>
      </c>
      <c r="AM378" s="58">
        <v>0</v>
      </c>
      <c r="AN378" s="58">
        <v>0</v>
      </c>
      <c r="AO378" s="58">
        <v>0</v>
      </c>
      <c r="AP378" s="58">
        <v>0</v>
      </c>
      <c r="AQ378" s="58">
        <f t="shared" si="138"/>
        <v>20730000000</v>
      </c>
      <c r="AR378" s="58">
        <v>12500000000</v>
      </c>
      <c r="AS378" s="58">
        <v>8230000000</v>
      </c>
      <c r="AT378" s="58">
        <v>0</v>
      </c>
      <c r="AU378" s="58">
        <v>0</v>
      </c>
      <c r="AV378" s="59">
        <f t="shared" si="139"/>
        <v>-2232287124</v>
      </c>
      <c r="AW378" s="59">
        <f t="shared" si="148"/>
        <v>99849454978</v>
      </c>
      <c r="AX378" s="60">
        <f t="shared" si="141"/>
        <v>97617167854</v>
      </c>
      <c r="AY378" s="61">
        <v>1</v>
      </c>
      <c r="AZ378" s="62"/>
      <c r="BA378" s="52">
        <v>1</v>
      </c>
      <c r="BB378" s="6"/>
      <c r="BC378" s="6"/>
      <c r="BD378" s="6"/>
      <c r="BE378" s="6">
        <v>1</v>
      </c>
      <c r="BG378" s="5" t="s">
        <v>96</v>
      </c>
      <c r="BH378" s="5" t="s">
        <v>186</v>
      </c>
      <c r="BJ378" s="6">
        <v>1</v>
      </c>
    </row>
    <row r="379" spans="1:62" ht="15" customHeight="1" x14ac:dyDescent="0.25">
      <c r="A379" s="53">
        <f t="shared" si="153"/>
        <v>291</v>
      </c>
      <c r="B379" s="53">
        <f t="shared" si="153"/>
        <v>10</v>
      </c>
      <c r="C379" s="54" t="s">
        <v>523</v>
      </c>
      <c r="D379" s="55" t="s">
        <v>121</v>
      </c>
      <c r="E379" s="65">
        <v>42369</v>
      </c>
      <c r="F379" s="57">
        <f t="shared" si="130"/>
        <v>1339313271361.8899</v>
      </c>
      <c r="G379" s="58">
        <f t="shared" si="131"/>
        <v>33530500000</v>
      </c>
      <c r="H379" s="58">
        <v>5453500000</v>
      </c>
      <c r="I379" s="58">
        <v>3367000000</v>
      </c>
      <c r="J379" s="58">
        <v>4000000000</v>
      </c>
      <c r="K379" s="58">
        <v>20710000000</v>
      </c>
      <c r="L379" s="58">
        <f t="shared" si="132"/>
        <v>1204974688000</v>
      </c>
      <c r="M379" s="58">
        <v>318337453000</v>
      </c>
      <c r="N379" s="58">
        <v>678555108000</v>
      </c>
      <c r="O379" s="58">
        <v>208082127000</v>
      </c>
      <c r="P379" s="58">
        <f t="shared" si="133"/>
        <v>100808083361.89</v>
      </c>
      <c r="Q379" s="58">
        <v>0</v>
      </c>
      <c r="R379" s="58">
        <v>0</v>
      </c>
      <c r="S379" s="58">
        <v>25962645361.889999</v>
      </c>
      <c r="T379" s="58">
        <v>0</v>
      </c>
      <c r="U379" s="58">
        <v>74845438000</v>
      </c>
      <c r="V379" s="58">
        <f t="shared" si="134"/>
        <v>1406278934929.98</v>
      </c>
      <c r="W379" s="58">
        <f t="shared" si="135"/>
        <v>532502088380.97998</v>
      </c>
      <c r="X379" s="58">
        <v>392456621984.97998</v>
      </c>
      <c r="Y379" s="58">
        <v>0</v>
      </c>
      <c r="Z379" s="58">
        <v>8200000000</v>
      </c>
      <c r="AA379" s="58">
        <v>14860000000</v>
      </c>
      <c r="AB379" s="58">
        <v>7375000000</v>
      </c>
      <c r="AC379" s="58">
        <v>827000000</v>
      </c>
      <c r="AD379" s="58">
        <v>108283466396</v>
      </c>
      <c r="AE379" s="58">
        <v>500000000</v>
      </c>
      <c r="AF379" s="58">
        <f t="shared" si="136"/>
        <v>873776846549</v>
      </c>
      <c r="AG379" s="58">
        <v>81692895423.880005</v>
      </c>
      <c r="AH379" s="58">
        <v>302827490269.44</v>
      </c>
      <c r="AI379" s="58">
        <v>489256460855.67999</v>
      </c>
      <c r="AJ379" s="58">
        <f t="shared" si="137"/>
        <v>72215663568.089996</v>
      </c>
      <c r="AK379" s="58">
        <v>72215663568.089996</v>
      </c>
      <c r="AL379" s="58">
        <v>0</v>
      </c>
      <c r="AM379" s="58">
        <v>0</v>
      </c>
      <c r="AN379" s="58">
        <v>0</v>
      </c>
      <c r="AO379" s="58">
        <v>0</v>
      </c>
      <c r="AP379" s="58">
        <v>0</v>
      </c>
      <c r="AQ379" s="58">
        <f t="shared" si="138"/>
        <v>5250000000</v>
      </c>
      <c r="AR379" s="58">
        <v>0</v>
      </c>
      <c r="AS379" s="58">
        <v>5250000000</v>
      </c>
      <c r="AT379" s="58">
        <v>0</v>
      </c>
      <c r="AU379" s="58">
        <v>0</v>
      </c>
      <c r="AV379" s="59">
        <f t="shared" si="139"/>
        <v>-66965663568.090088</v>
      </c>
      <c r="AW379" s="59">
        <f t="shared" si="148"/>
        <v>66965663568.089996</v>
      </c>
      <c r="AX379" s="60">
        <f t="shared" si="141"/>
        <v>-9.1552734375E-5</v>
      </c>
      <c r="AY379" s="61">
        <v>1</v>
      </c>
      <c r="AZ379" s="62"/>
      <c r="BA379" s="52">
        <v>1</v>
      </c>
      <c r="BB379" s="6"/>
      <c r="BC379" s="6"/>
      <c r="BD379" s="6"/>
      <c r="BG379" s="5" t="s">
        <v>96</v>
      </c>
      <c r="BH379" s="5" t="s">
        <v>124</v>
      </c>
      <c r="BJ379" s="6">
        <v>1</v>
      </c>
    </row>
    <row r="380" spans="1:62" ht="15" customHeight="1" x14ac:dyDescent="0.25">
      <c r="A380" s="53">
        <f t="shared" si="153"/>
        <v>292</v>
      </c>
      <c r="B380" s="53">
        <f t="shared" si="153"/>
        <v>11</v>
      </c>
      <c r="C380" s="54" t="s">
        <v>524</v>
      </c>
      <c r="D380" s="55" t="s">
        <v>239</v>
      </c>
      <c r="E380" s="56">
        <v>42361</v>
      </c>
      <c r="F380" s="57">
        <f t="shared" si="130"/>
        <v>1013863221456.8201</v>
      </c>
      <c r="G380" s="58">
        <f t="shared" si="131"/>
        <v>35000000000</v>
      </c>
      <c r="H380" s="58">
        <v>5015000000</v>
      </c>
      <c r="I380" s="58">
        <v>13544307600</v>
      </c>
      <c r="J380" s="58">
        <v>2288539902.3299999</v>
      </c>
      <c r="K380" s="58">
        <v>14152152497.67</v>
      </c>
      <c r="L380" s="58">
        <f t="shared" si="132"/>
        <v>825416821840</v>
      </c>
      <c r="M380" s="58">
        <v>57970410000</v>
      </c>
      <c r="N380" s="58">
        <v>576640254000</v>
      </c>
      <c r="O380" s="58">
        <v>190806157840</v>
      </c>
      <c r="P380" s="58">
        <f t="shared" si="133"/>
        <v>153446399616.82001</v>
      </c>
      <c r="Q380" s="58">
        <v>0</v>
      </c>
      <c r="R380" s="58">
        <v>0</v>
      </c>
      <c r="S380" s="58">
        <v>15403139616.82</v>
      </c>
      <c r="T380" s="58">
        <v>77671812000</v>
      </c>
      <c r="U380" s="58">
        <v>60371448000</v>
      </c>
      <c r="V380" s="58">
        <f t="shared" si="134"/>
        <v>1030863221456.8201</v>
      </c>
      <c r="W380" s="58">
        <f t="shared" si="135"/>
        <v>457788944541.82001</v>
      </c>
      <c r="X380" s="58">
        <v>357401027758.82001</v>
      </c>
      <c r="Y380" s="58">
        <v>0</v>
      </c>
      <c r="Z380" s="58">
        <v>0</v>
      </c>
      <c r="AA380" s="58">
        <v>5557680000</v>
      </c>
      <c r="AB380" s="58">
        <v>4119313640</v>
      </c>
      <c r="AC380" s="58">
        <v>638900000</v>
      </c>
      <c r="AD380" s="58">
        <v>87938855400</v>
      </c>
      <c r="AE380" s="58">
        <v>2133167743</v>
      </c>
      <c r="AF380" s="58">
        <f t="shared" si="136"/>
        <v>573074276915</v>
      </c>
      <c r="AG380" s="58">
        <v>16604382900</v>
      </c>
      <c r="AH380" s="58">
        <v>207085749690</v>
      </c>
      <c r="AI380" s="58">
        <v>349384144325</v>
      </c>
      <c r="AJ380" s="58">
        <f t="shared" si="137"/>
        <v>30000000000</v>
      </c>
      <c r="AK380" s="58">
        <v>30000000000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f t="shared" si="138"/>
        <v>13000000000</v>
      </c>
      <c r="AR380" s="58">
        <v>0</v>
      </c>
      <c r="AS380" s="58">
        <v>13000000000</v>
      </c>
      <c r="AT380" s="58">
        <v>0</v>
      </c>
      <c r="AU380" s="58">
        <v>0</v>
      </c>
      <c r="AV380" s="59">
        <f t="shared" si="139"/>
        <v>-17000000000</v>
      </c>
      <c r="AW380" s="59">
        <f t="shared" si="148"/>
        <v>17000000000</v>
      </c>
      <c r="AX380" s="60">
        <f t="shared" si="141"/>
        <v>0</v>
      </c>
      <c r="AY380" s="61">
        <v>1</v>
      </c>
      <c r="AZ380" s="62"/>
      <c r="BA380" s="52">
        <v>1</v>
      </c>
      <c r="BB380" s="6"/>
      <c r="BC380" s="6"/>
      <c r="BD380" s="6"/>
      <c r="BG380" s="5" t="s">
        <v>96</v>
      </c>
      <c r="BH380" s="5" t="s">
        <v>130</v>
      </c>
      <c r="BJ380" s="6">
        <v>1</v>
      </c>
    </row>
    <row r="381" spans="1:62" ht="15" customHeight="1" x14ac:dyDescent="0.25">
      <c r="A381" s="53">
        <f t="shared" si="153"/>
        <v>293</v>
      </c>
      <c r="B381" s="53">
        <f t="shared" si="153"/>
        <v>12</v>
      </c>
      <c r="C381" s="54" t="s">
        <v>525</v>
      </c>
      <c r="D381" s="55" t="s">
        <v>121</v>
      </c>
      <c r="E381" s="56">
        <v>42360</v>
      </c>
      <c r="F381" s="57">
        <f t="shared" si="130"/>
        <v>1086905093635.61</v>
      </c>
      <c r="G381" s="58">
        <f t="shared" si="131"/>
        <v>33726408396.760002</v>
      </c>
      <c r="H381" s="58">
        <v>5058615149</v>
      </c>
      <c r="I381" s="58">
        <v>6922146688</v>
      </c>
      <c r="J381" s="58">
        <v>6081708668.04</v>
      </c>
      <c r="K381" s="58">
        <v>15663937891.719999</v>
      </c>
      <c r="L381" s="58">
        <f t="shared" si="132"/>
        <v>918767578000</v>
      </c>
      <c r="M381" s="58">
        <v>163451464000</v>
      </c>
      <c r="N381" s="58">
        <v>621428614000</v>
      </c>
      <c r="O381" s="58">
        <v>133887500000</v>
      </c>
      <c r="P381" s="58">
        <f t="shared" si="133"/>
        <v>134411107238.85001</v>
      </c>
      <c r="Q381" s="58">
        <v>21124214238.529999</v>
      </c>
      <c r="R381" s="58">
        <v>0</v>
      </c>
      <c r="S381" s="58">
        <v>0</v>
      </c>
      <c r="T381" s="58">
        <v>46773951000.32</v>
      </c>
      <c r="U381" s="58">
        <v>66512942000</v>
      </c>
      <c r="V381" s="58">
        <f t="shared" si="134"/>
        <v>1194567386662.1499</v>
      </c>
      <c r="W381" s="58">
        <f t="shared" si="135"/>
        <v>429317292213.90002</v>
      </c>
      <c r="X381" s="58">
        <v>270217498182.14001</v>
      </c>
      <c r="Y381" s="58">
        <v>0</v>
      </c>
      <c r="Z381" s="58">
        <v>2000000000</v>
      </c>
      <c r="AA381" s="58">
        <v>9709700000</v>
      </c>
      <c r="AB381" s="58">
        <v>375000000</v>
      </c>
      <c r="AC381" s="58">
        <v>1218076183.7</v>
      </c>
      <c r="AD381" s="58">
        <v>144795901800</v>
      </c>
      <c r="AE381" s="58">
        <v>1001116048.0599999</v>
      </c>
      <c r="AF381" s="58">
        <f t="shared" si="136"/>
        <v>765250094448.25</v>
      </c>
      <c r="AG381" s="58">
        <v>62868725208</v>
      </c>
      <c r="AH381" s="58">
        <v>308699555920.09998</v>
      </c>
      <c r="AI381" s="58">
        <v>393681813320.15002</v>
      </c>
      <c r="AJ381" s="58">
        <f t="shared" si="137"/>
        <v>114162293026.53999</v>
      </c>
      <c r="AK381" s="58">
        <v>114162293026.53999</v>
      </c>
      <c r="AL381" s="58">
        <v>0</v>
      </c>
      <c r="AM381" s="58">
        <v>0</v>
      </c>
      <c r="AN381" s="58">
        <v>0</v>
      </c>
      <c r="AO381" s="58">
        <v>0</v>
      </c>
      <c r="AP381" s="58">
        <v>0</v>
      </c>
      <c r="AQ381" s="58">
        <f t="shared" si="138"/>
        <v>6500000000</v>
      </c>
      <c r="AR381" s="58">
        <v>0</v>
      </c>
      <c r="AS381" s="58">
        <v>6500000000</v>
      </c>
      <c r="AT381" s="58">
        <v>0</v>
      </c>
      <c r="AU381" s="58">
        <v>0</v>
      </c>
      <c r="AV381" s="59">
        <f t="shared" si="139"/>
        <v>-107662293026.53992</v>
      </c>
      <c r="AW381" s="59">
        <f t="shared" si="148"/>
        <v>107662293026.53999</v>
      </c>
      <c r="AX381" s="60">
        <f t="shared" si="141"/>
        <v>0</v>
      </c>
      <c r="AY381" s="61">
        <v>1</v>
      </c>
      <c r="AZ381" s="62"/>
      <c r="BA381" s="52">
        <v>1</v>
      </c>
      <c r="BB381" s="6"/>
      <c r="BC381" s="6"/>
      <c r="BD381" s="6"/>
      <c r="BE381" s="52">
        <v>1</v>
      </c>
      <c r="BG381" s="5" t="s">
        <v>96</v>
      </c>
      <c r="BH381" s="5" t="s">
        <v>130</v>
      </c>
      <c r="BJ381" s="6">
        <v>1</v>
      </c>
    </row>
    <row r="382" spans="1:62" ht="15" customHeight="1" x14ac:dyDescent="0.25">
      <c r="A382" s="53">
        <f t="shared" si="153"/>
        <v>294</v>
      </c>
      <c r="B382" s="53">
        <f t="shared" si="153"/>
        <v>13</v>
      </c>
      <c r="C382" s="54" t="s">
        <v>526</v>
      </c>
      <c r="D382" s="55" t="s">
        <v>121</v>
      </c>
      <c r="E382" s="56">
        <v>42367</v>
      </c>
      <c r="F382" s="57">
        <f t="shared" si="130"/>
        <v>753815550439.57996</v>
      </c>
      <c r="G382" s="58">
        <f t="shared" si="131"/>
        <v>26310066683.620003</v>
      </c>
      <c r="H382" s="58">
        <v>2532506186</v>
      </c>
      <c r="I382" s="58">
        <v>10727041580</v>
      </c>
      <c r="J382" s="58">
        <v>6456430861.04</v>
      </c>
      <c r="K382" s="58">
        <v>6594088056.5799999</v>
      </c>
      <c r="L382" s="58">
        <f t="shared" si="132"/>
        <v>682123138511</v>
      </c>
      <c r="M382" s="58">
        <v>49095643511</v>
      </c>
      <c r="N382" s="58">
        <v>428055095000</v>
      </c>
      <c r="O382" s="58">
        <v>204972400000</v>
      </c>
      <c r="P382" s="58">
        <f t="shared" si="133"/>
        <v>45382345244.959999</v>
      </c>
      <c r="Q382" s="58">
        <v>0</v>
      </c>
      <c r="R382" s="58">
        <v>0</v>
      </c>
      <c r="S382" s="58">
        <v>18762339244.959999</v>
      </c>
      <c r="T382" s="58">
        <v>5194000000</v>
      </c>
      <c r="U382" s="58">
        <v>21426006000</v>
      </c>
      <c r="V382" s="58">
        <f t="shared" si="134"/>
        <v>788303252732.17004</v>
      </c>
      <c r="W382" s="58">
        <f t="shared" si="135"/>
        <v>241663821945.13</v>
      </c>
      <c r="X382" s="58">
        <v>154968040113.13</v>
      </c>
      <c r="Y382" s="58">
        <v>0</v>
      </c>
      <c r="Z382" s="58">
        <v>0</v>
      </c>
      <c r="AA382" s="58">
        <v>12460427440</v>
      </c>
      <c r="AB382" s="58">
        <v>514000000</v>
      </c>
      <c r="AC382" s="58">
        <v>1600000000</v>
      </c>
      <c r="AD382" s="58">
        <v>70121354392</v>
      </c>
      <c r="AE382" s="58">
        <v>2000000000</v>
      </c>
      <c r="AF382" s="58">
        <f t="shared" si="136"/>
        <v>546639430787.04004</v>
      </c>
      <c r="AG382" s="58">
        <v>43214562460</v>
      </c>
      <c r="AH382" s="58">
        <v>138961964076.20001</v>
      </c>
      <c r="AI382" s="58">
        <v>364462904250.84003</v>
      </c>
      <c r="AJ382" s="58">
        <f t="shared" si="137"/>
        <v>50000000000</v>
      </c>
      <c r="AK382" s="58">
        <v>50000000000</v>
      </c>
      <c r="AL382" s="58">
        <v>0</v>
      </c>
      <c r="AM382" s="58">
        <v>0</v>
      </c>
      <c r="AN382" s="58">
        <v>0</v>
      </c>
      <c r="AO382" s="58">
        <v>0</v>
      </c>
      <c r="AP382" s="58">
        <v>0</v>
      </c>
      <c r="AQ382" s="58">
        <f t="shared" si="138"/>
        <v>15500000000</v>
      </c>
      <c r="AR382" s="58">
        <v>7500000000</v>
      </c>
      <c r="AS382" s="58">
        <v>8000000000</v>
      </c>
      <c r="AT382" s="58">
        <v>0</v>
      </c>
      <c r="AU382" s="58">
        <v>0</v>
      </c>
      <c r="AV382" s="59">
        <f t="shared" si="139"/>
        <v>-34487702292.590088</v>
      </c>
      <c r="AW382" s="59">
        <f t="shared" si="148"/>
        <v>34500000000</v>
      </c>
      <c r="AX382" s="60">
        <f t="shared" si="141"/>
        <v>12297707.409912109</v>
      </c>
      <c r="AY382" s="61">
        <v>1</v>
      </c>
      <c r="AZ382" s="62"/>
      <c r="BA382" s="52">
        <v>1</v>
      </c>
      <c r="BB382" s="6"/>
      <c r="BC382" s="6"/>
      <c r="BD382" s="6"/>
      <c r="BE382" s="52">
        <v>1</v>
      </c>
      <c r="BF382" s="64" t="s">
        <v>114</v>
      </c>
      <c r="BG382" s="5" t="s">
        <v>96</v>
      </c>
      <c r="BH382" s="5" t="s">
        <v>128</v>
      </c>
      <c r="BJ382" s="6">
        <v>1</v>
      </c>
    </row>
    <row r="383" spans="1:62" s="74" customFormat="1" ht="15" customHeight="1" x14ac:dyDescent="0.25">
      <c r="A383" s="53">
        <f t="shared" si="153"/>
        <v>295</v>
      </c>
      <c r="B383" s="53">
        <f t="shared" si="153"/>
        <v>14</v>
      </c>
      <c r="C383" s="68" t="s">
        <v>527</v>
      </c>
      <c r="D383" s="55" t="s">
        <v>113</v>
      </c>
      <c r="E383" s="56">
        <v>42369</v>
      </c>
      <c r="F383" s="69">
        <f t="shared" si="130"/>
        <v>1178481594417.4299</v>
      </c>
      <c r="G383" s="70">
        <f t="shared" si="131"/>
        <v>130029315813.33</v>
      </c>
      <c r="H383" s="70">
        <v>83400000000</v>
      </c>
      <c r="I383" s="70">
        <v>14616720645.440001</v>
      </c>
      <c r="J383" s="70">
        <v>1500000000</v>
      </c>
      <c r="K383" s="70">
        <v>30512595167.889999</v>
      </c>
      <c r="L383" s="70">
        <f t="shared" si="132"/>
        <v>826834377000</v>
      </c>
      <c r="M383" s="70">
        <v>61549277000</v>
      </c>
      <c r="N383" s="70">
        <v>657826440000</v>
      </c>
      <c r="O383" s="70">
        <v>107458660000</v>
      </c>
      <c r="P383" s="70">
        <f t="shared" si="133"/>
        <v>221617901604.10001</v>
      </c>
      <c r="Q383" s="70">
        <v>3000000000</v>
      </c>
      <c r="R383" s="70">
        <v>0</v>
      </c>
      <c r="S383" s="70">
        <v>80613879604.100006</v>
      </c>
      <c r="T383" s="70">
        <v>138004022000</v>
      </c>
      <c r="U383" s="70">
        <v>0</v>
      </c>
      <c r="V383" s="70">
        <f t="shared" si="134"/>
        <v>1238316171075</v>
      </c>
      <c r="W383" s="70">
        <f t="shared" si="135"/>
        <v>666345460671.03003</v>
      </c>
      <c r="X383" s="70">
        <v>637347740607.39001</v>
      </c>
      <c r="Y383" s="70">
        <v>1820000000</v>
      </c>
      <c r="Z383" s="70">
        <v>0</v>
      </c>
      <c r="AA383" s="70">
        <v>19091000000</v>
      </c>
      <c r="AB383" s="70">
        <v>5360000000</v>
      </c>
      <c r="AC383" s="70">
        <v>0</v>
      </c>
      <c r="AD383" s="70">
        <v>1726720063.6400001</v>
      </c>
      <c r="AE383" s="70">
        <v>1000000000</v>
      </c>
      <c r="AF383" s="70">
        <f t="shared" si="136"/>
        <v>571970710403.96997</v>
      </c>
      <c r="AG383" s="70">
        <v>32465502645</v>
      </c>
      <c r="AH383" s="70">
        <v>244945944075.72</v>
      </c>
      <c r="AI383" s="70">
        <v>294559263683.25</v>
      </c>
      <c r="AJ383" s="70">
        <f t="shared" si="137"/>
        <v>78658969967.570007</v>
      </c>
      <c r="AK383" s="70">
        <v>78658969967.570007</v>
      </c>
      <c r="AL383" s="70">
        <v>0</v>
      </c>
      <c r="AM383" s="70">
        <v>0</v>
      </c>
      <c r="AN383" s="70">
        <v>0</v>
      </c>
      <c r="AO383" s="70">
        <v>0</v>
      </c>
      <c r="AP383" s="70">
        <v>0</v>
      </c>
      <c r="AQ383" s="70">
        <f t="shared" si="138"/>
        <v>18824393310</v>
      </c>
      <c r="AR383" s="70">
        <v>5000000000</v>
      </c>
      <c r="AS383" s="70">
        <v>11324393310</v>
      </c>
      <c r="AT383" s="70">
        <v>2500000000</v>
      </c>
      <c r="AU383" s="70">
        <v>0</v>
      </c>
      <c r="AV383" s="71">
        <f t="shared" si="139"/>
        <v>-59834576657.570068</v>
      </c>
      <c r="AW383" s="71">
        <f t="shared" si="148"/>
        <v>59834576657.570007</v>
      </c>
      <c r="AX383" s="60">
        <f t="shared" si="141"/>
        <v>-6.103515625E-5</v>
      </c>
      <c r="AY383" s="72">
        <v>1</v>
      </c>
      <c r="AZ383" s="73"/>
      <c r="BA383" s="52">
        <v>1</v>
      </c>
      <c r="BB383" s="64"/>
      <c r="BC383" s="64"/>
      <c r="BD383" s="64"/>
      <c r="BE383" s="64">
        <v>1</v>
      </c>
      <c r="BF383" s="64"/>
      <c r="BG383" s="74" t="s">
        <v>96</v>
      </c>
      <c r="BH383" s="74" t="s">
        <v>186</v>
      </c>
      <c r="BJ383" s="64">
        <v>1</v>
      </c>
    </row>
    <row r="384" spans="1:62" s="74" customFormat="1" ht="15" customHeight="1" x14ac:dyDescent="0.25">
      <c r="A384" s="75" t="s">
        <v>145</v>
      </c>
      <c r="B384" s="75" t="s">
        <v>145</v>
      </c>
      <c r="C384" s="76" t="s">
        <v>146</v>
      </c>
      <c r="D384" s="77"/>
      <c r="E384" s="77"/>
      <c r="F384" s="78">
        <f>SUM(F370:F382)</f>
        <v>14982141594919.119</v>
      </c>
      <c r="G384" s="78">
        <f t="shared" ref="G384:AZ384" si="154">SUM(G370:G382)</f>
        <v>793842142968.81995</v>
      </c>
      <c r="H384" s="78">
        <f t="shared" si="154"/>
        <v>157511653044.33002</v>
      </c>
      <c r="I384" s="78">
        <f t="shared" si="154"/>
        <v>108592070338.73999</v>
      </c>
      <c r="J384" s="78">
        <f t="shared" si="154"/>
        <v>61612882582.220001</v>
      </c>
      <c r="K384" s="78">
        <f t="shared" si="154"/>
        <v>466125537003.52997</v>
      </c>
      <c r="L384" s="78">
        <f t="shared" si="154"/>
        <v>11961900791643.51</v>
      </c>
      <c r="M384" s="78">
        <f t="shared" si="154"/>
        <v>1644681119003.51</v>
      </c>
      <c r="N384" s="78">
        <f t="shared" si="154"/>
        <v>8056432337000</v>
      </c>
      <c r="O384" s="78">
        <f t="shared" si="154"/>
        <v>2260787335640</v>
      </c>
      <c r="P384" s="78">
        <f t="shared" si="154"/>
        <v>2226398660306.79</v>
      </c>
      <c r="Q384" s="78">
        <f t="shared" si="154"/>
        <v>30715664238.529999</v>
      </c>
      <c r="R384" s="78">
        <f t="shared" si="154"/>
        <v>0</v>
      </c>
      <c r="S384" s="78">
        <f t="shared" si="154"/>
        <v>452746931135.94006</v>
      </c>
      <c r="T384" s="78">
        <f t="shared" si="154"/>
        <v>807054957000.31995</v>
      </c>
      <c r="U384" s="78">
        <f t="shared" si="154"/>
        <v>935881107932</v>
      </c>
      <c r="V384" s="78">
        <f t="shared" si="154"/>
        <v>15797568866014.602</v>
      </c>
      <c r="W384" s="78">
        <f t="shared" si="154"/>
        <v>7296008533079.6416</v>
      </c>
      <c r="X384" s="78">
        <f t="shared" si="154"/>
        <v>5307517844655.6602</v>
      </c>
      <c r="Y384" s="78">
        <f t="shared" si="154"/>
        <v>4050000000</v>
      </c>
      <c r="Z384" s="78">
        <f t="shared" si="154"/>
        <v>11650000000</v>
      </c>
      <c r="AA384" s="78">
        <f t="shared" si="154"/>
        <v>230943017340</v>
      </c>
      <c r="AB384" s="78">
        <f t="shared" si="154"/>
        <v>27852849866</v>
      </c>
      <c r="AC384" s="78">
        <f t="shared" si="154"/>
        <v>26655876466.600002</v>
      </c>
      <c r="AD384" s="78">
        <f t="shared" si="154"/>
        <v>1669812170800.3201</v>
      </c>
      <c r="AE384" s="78">
        <f t="shared" si="154"/>
        <v>17526773951.059998</v>
      </c>
      <c r="AF384" s="78">
        <f t="shared" si="154"/>
        <v>8501560332934.96</v>
      </c>
      <c r="AG384" s="78">
        <f t="shared" si="154"/>
        <v>625092518723.88</v>
      </c>
      <c r="AH384" s="78">
        <f t="shared" si="154"/>
        <v>3227938585348.4102</v>
      </c>
      <c r="AI384" s="78">
        <f t="shared" si="154"/>
        <v>4648529228862.6699</v>
      </c>
      <c r="AJ384" s="78">
        <f t="shared" si="154"/>
        <v>1278716098112.3198</v>
      </c>
      <c r="AK384" s="78">
        <f t="shared" si="154"/>
        <v>1230566098112.3198</v>
      </c>
      <c r="AL384" s="78">
        <f t="shared" si="154"/>
        <v>48000000000</v>
      </c>
      <c r="AM384" s="78">
        <f t="shared" si="154"/>
        <v>0</v>
      </c>
      <c r="AN384" s="78">
        <f t="shared" si="154"/>
        <v>0</v>
      </c>
      <c r="AO384" s="78">
        <f t="shared" si="154"/>
        <v>150000000</v>
      </c>
      <c r="AP384" s="78">
        <f t="shared" si="154"/>
        <v>0</v>
      </c>
      <c r="AQ384" s="78">
        <f t="shared" si="154"/>
        <v>198856140379</v>
      </c>
      <c r="AR384" s="78">
        <f t="shared" si="154"/>
        <v>34500000000</v>
      </c>
      <c r="AS384" s="78">
        <f t="shared" si="154"/>
        <v>134056140379</v>
      </c>
      <c r="AT384" s="78">
        <f t="shared" si="154"/>
        <v>30300000000</v>
      </c>
      <c r="AU384" s="78">
        <f t="shared" si="154"/>
        <v>0</v>
      </c>
      <c r="AV384" s="78">
        <f t="shared" si="154"/>
        <v>-815427271095.48022</v>
      </c>
      <c r="AW384" s="78">
        <f t="shared" si="154"/>
        <v>1079859957733.3199</v>
      </c>
      <c r="AX384" s="79">
        <f t="shared" si="154"/>
        <v>264432686637.83963</v>
      </c>
      <c r="AY384" s="80">
        <f t="shared" si="154"/>
        <v>13</v>
      </c>
      <c r="AZ384" s="81">
        <f t="shared" si="154"/>
        <v>0</v>
      </c>
      <c r="BA384" s="64"/>
      <c r="BB384" s="64"/>
      <c r="BC384" s="64"/>
      <c r="BD384" s="64"/>
      <c r="BE384" s="64"/>
      <c r="BF384" s="64"/>
      <c r="BJ384" s="64"/>
    </row>
    <row r="385" spans="1:62" s="74" customFormat="1" ht="15" customHeight="1" x14ac:dyDescent="0.25">
      <c r="A385" s="75" t="s">
        <v>147</v>
      </c>
      <c r="B385" s="75" t="s">
        <v>147</v>
      </c>
      <c r="C385" s="76" t="s">
        <v>148</v>
      </c>
      <c r="D385" s="77"/>
      <c r="E385" s="77"/>
      <c r="F385" s="78">
        <f>SUM(F383)</f>
        <v>1178481594417.4299</v>
      </c>
      <c r="G385" s="78">
        <f t="shared" ref="G385:AZ385" si="155">SUM(G383)</f>
        <v>130029315813.33</v>
      </c>
      <c r="H385" s="78">
        <f t="shared" si="155"/>
        <v>83400000000</v>
      </c>
      <c r="I385" s="78">
        <f t="shared" si="155"/>
        <v>14616720645.440001</v>
      </c>
      <c r="J385" s="78">
        <f t="shared" si="155"/>
        <v>1500000000</v>
      </c>
      <c r="K385" s="78">
        <f t="shared" si="155"/>
        <v>30512595167.889999</v>
      </c>
      <c r="L385" s="78">
        <f t="shared" si="155"/>
        <v>826834377000</v>
      </c>
      <c r="M385" s="78">
        <f t="shared" si="155"/>
        <v>61549277000</v>
      </c>
      <c r="N385" s="78">
        <f t="shared" si="155"/>
        <v>657826440000</v>
      </c>
      <c r="O385" s="78">
        <f t="shared" si="155"/>
        <v>107458660000</v>
      </c>
      <c r="P385" s="78">
        <f t="shared" si="155"/>
        <v>221617901604.10001</v>
      </c>
      <c r="Q385" s="78">
        <f t="shared" si="155"/>
        <v>3000000000</v>
      </c>
      <c r="R385" s="78">
        <f t="shared" si="155"/>
        <v>0</v>
      </c>
      <c r="S385" s="78">
        <f t="shared" si="155"/>
        <v>80613879604.100006</v>
      </c>
      <c r="T385" s="78">
        <f t="shared" si="155"/>
        <v>138004022000</v>
      </c>
      <c r="U385" s="78">
        <f t="shared" si="155"/>
        <v>0</v>
      </c>
      <c r="V385" s="78">
        <f t="shared" si="155"/>
        <v>1238316171075</v>
      </c>
      <c r="W385" s="78">
        <f t="shared" si="155"/>
        <v>666345460671.03003</v>
      </c>
      <c r="X385" s="78">
        <f t="shared" si="155"/>
        <v>637347740607.39001</v>
      </c>
      <c r="Y385" s="78">
        <f t="shared" si="155"/>
        <v>1820000000</v>
      </c>
      <c r="Z385" s="78">
        <f t="shared" si="155"/>
        <v>0</v>
      </c>
      <c r="AA385" s="78">
        <f t="shared" si="155"/>
        <v>19091000000</v>
      </c>
      <c r="AB385" s="78">
        <f t="shared" si="155"/>
        <v>5360000000</v>
      </c>
      <c r="AC385" s="78">
        <f t="shared" si="155"/>
        <v>0</v>
      </c>
      <c r="AD385" s="78">
        <f t="shared" si="155"/>
        <v>1726720063.6400001</v>
      </c>
      <c r="AE385" s="78">
        <f t="shared" si="155"/>
        <v>1000000000</v>
      </c>
      <c r="AF385" s="78">
        <f t="shared" si="155"/>
        <v>571970710403.96997</v>
      </c>
      <c r="AG385" s="78">
        <f t="shared" si="155"/>
        <v>32465502645</v>
      </c>
      <c r="AH385" s="78">
        <f t="shared" si="155"/>
        <v>244945944075.72</v>
      </c>
      <c r="AI385" s="78">
        <f t="shared" si="155"/>
        <v>294559263683.25</v>
      </c>
      <c r="AJ385" s="78">
        <f t="shared" si="155"/>
        <v>78658969967.570007</v>
      </c>
      <c r="AK385" s="78">
        <f t="shared" si="155"/>
        <v>78658969967.570007</v>
      </c>
      <c r="AL385" s="78">
        <f t="shared" si="155"/>
        <v>0</v>
      </c>
      <c r="AM385" s="78">
        <f t="shared" si="155"/>
        <v>0</v>
      </c>
      <c r="AN385" s="78">
        <f t="shared" si="155"/>
        <v>0</v>
      </c>
      <c r="AO385" s="78">
        <f t="shared" si="155"/>
        <v>0</v>
      </c>
      <c r="AP385" s="78">
        <f t="shared" si="155"/>
        <v>0</v>
      </c>
      <c r="AQ385" s="78">
        <f t="shared" si="155"/>
        <v>18824393310</v>
      </c>
      <c r="AR385" s="78">
        <f t="shared" si="155"/>
        <v>5000000000</v>
      </c>
      <c r="AS385" s="78">
        <f t="shared" si="155"/>
        <v>11324393310</v>
      </c>
      <c r="AT385" s="78">
        <f t="shared" si="155"/>
        <v>2500000000</v>
      </c>
      <c r="AU385" s="78">
        <f t="shared" si="155"/>
        <v>0</v>
      </c>
      <c r="AV385" s="78">
        <f t="shared" si="155"/>
        <v>-59834576657.570068</v>
      </c>
      <c r="AW385" s="78">
        <f t="shared" si="155"/>
        <v>59834576657.570007</v>
      </c>
      <c r="AX385" s="79">
        <f t="shared" si="155"/>
        <v>-6.103515625E-5</v>
      </c>
      <c r="AY385" s="80">
        <f t="shared" si="155"/>
        <v>1</v>
      </c>
      <c r="AZ385" s="81">
        <f t="shared" si="155"/>
        <v>0</v>
      </c>
      <c r="BA385" s="64"/>
      <c r="BB385" s="64"/>
      <c r="BC385" s="64"/>
      <c r="BD385" s="64"/>
      <c r="BE385" s="64"/>
      <c r="BF385" s="64"/>
      <c r="BJ385" s="64"/>
    </row>
    <row r="386" spans="1:62" s="74" customFormat="1" ht="15" customHeight="1" x14ac:dyDescent="0.25">
      <c r="A386" s="75" t="s">
        <v>149</v>
      </c>
      <c r="B386" s="75" t="s">
        <v>149</v>
      </c>
      <c r="C386" s="76" t="s">
        <v>528</v>
      </c>
      <c r="D386" s="77"/>
      <c r="E386" s="77"/>
      <c r="F386" s="78">
        <f t="shared" ref="F386:AZ386" si="156">F384+F385</f>
        <v>16160623189336.549</v>
      </c>
      <c r="G386" s="78">
        <f t="shared" si="156"/>
        <v>923871458782.1499</v>
      </c>
      <c r="H386" s="78">
        <f t="shared" si="156"/>
        <v>240911653044.33002</v>
      </c>
      <c r="I386" s="78">
        <f t="shared" si="156"/>
        <v>123208790984.17999</v>
      </c>
      <c r="J386" s="78">
        <f t="shared" si="156"/>
        <v>63112882582.220001</v>
      </c>
      <c r="K386" s="78">
        <f t="shared" si="156"/>
        <v>496638132171.41998</v>
      </c>
      <c r="L386" s="78">
        <f t="shared" si="156"/>
        <v>12788735168643.51</v>
      </c>
      <c r="M386" s="78">
        <f t="shared" si="156"/>
        <v>1706230396003.51</v>
      </c>
      <c r="N386" s="78">
        <f t="shared" si="156"/>
        <v>8714258777000</v>
      </c>
      <c r="O386" s="78">
        <f t="shared" si="156"/>
        <v>2368245995640</v>
      </c>
      <c r="P386" s="78">
        <f t="shared" si="156"/>
        <v>2448016561910.8901</v>
      </c>
      <c r="Q386" s="78">
        <f t="shared" si="156"/>
        <v>33715664238.529999</v>
      </c>
      <c r="R386" s="78">
        <f t="shared" si="156"/>
        <v>0</v>
      </c>
      <c r="S386" s="78">
        <f t="shared" si="156"/>
        <v>533360810740.04004</v>
      </c>
      <c r="T386" s="78">
        <f t="shared" si="156"/>
        <v>945058979000.31995</v>
      </c>
      <c r="U386" s="78">
        <f t="shared" si="156"/>
        <v>935881107932</v>
      </c>
      <c r="V386" s="78">
        <f t="shared" si="156"/>
        <v>17035885037089.602</v>
      </c>
      <c r="W386" s="78">
        <f t="shared" si="156"/>
        <v>7962353993750.6719</v>
      </c>
      <c r="X386" s="78">
        <f t="shared" si="156"/>
        <v>5944865585263.0498</v>
      </c>
      <c r="Y386" s="78">
        <f t="shared" si="156"/>
        <v>5870000000</v>
      </c>
      <c r="Z386" s="78">
        <f t="shared" si="156"/>
        <v>11650000000</v>
      </c>
      <c r="AA386" s="78">
        <f t="shared" si="156"/>
        <v>250034017340</v>
      </c>
      <c r="AB386" s="78">
        <f t="shared" si="156"/>
        <v>33212849866</v>
      </c>
      <c r="AC386" s="78">
        <f t="shared" si="156"/>
        <v>26655876466.600002</v>
      </c>
      <c r="AD386" s="78">
        <f t="shared" si="156"/>
        <v>1671538890863.96</v>
      </c>
      <c r="AE386" s="78">
        <f t="shared" si="156"/>
        <v>18526773951.059998</v>
      </c>
      <c r="AF386" s="78">
        <f t="shared" si="156"/>
        <v>9073531043338.9297</v>
      </c>
      <c r="AG386" s="78">
        <f t="shared" si="156"/>
        <v>657558021368.88</v>
      </c>
      <c r="AH386" s="78">
        <f t="shared" si="156"/>
        <v>3472884529424.1304</v>
      </c>
      <c r="AI386" s="78">
        <f t="shared" si="156"/>
        <v>4943088492545.9199</v>
      </c>
      <c r="AJ386" s="78">
        <f t="shared" si="156"/>
        <v>1357375068079.8899</v>
      </c>
      <c r="AK386" s="78">
        <f t="shared" si="156"/>
        <v>1309225068079.8899</v>
      </c>
      <c r="AL386" s="78">
        <f t="shared" si="156"/>
        <v>48000000000</v>
      </c>
      <c r="AM386" s="78">
        <f t="shared" si="156"/>
        <v>0</v>
      </c>
      <c r="AN386" s="78">
        <f t="shared" si="156"/>
        <v>0</v>
      </c>
      <c r="AO386" s="78">
        <f t="shared" si="156"/>
        <v>150000000</v>
      </c>
      <c r="AP386" s="78">
        <f t="shared" si="156"/>
        <v>0</v>
      </c>
      <c r="AQ386" s="78">
        <f t="shared" si="156"/>
        <v>217680533689</v>
      </c>
      <c r="AR386" s="78">
        <f t="shared" si="156"/>
        <v>39500000000</v>
      </c>
      <c r="AS386" s="78">
        <f t="shared" si="156"/>
        <v>145380533689</v>
      </c>
      <c r="AT386" s="78">
        <f t="shared" si="156"/>
        <v>32800000000</v>
      </c>
      <c r="AU386" s="78">
        <f t="shared" si="156"/>
        <v>0</v>
      </c>
      <c r="AV386" s="78">
        <f t="shared" si="156"/>
        <v>-875261847753.05029</v>
      </c>
      <c r="AW386" s="78">
        <f t="shared" si="156"/>
        <v>1139694534390.8899</v>
      </c>
      <c r="AX386" s="79">
        <f t="shared" si="156"/>
        <v>264432686637.83957</v>
      </c>
      <c r="AY386" s="80">
        <f t="shared" si="156"/>
        <v>14</v>
      </c>
      <c r="AZ386" s="81">
        <f t="shared" si="156"/>
        <v>0</v>
      </c>
      <c r="BA386" s="64"/>
      <c r="BB386" s="64"/>
      <c r="BC386" s="64"/>
      <c r="BD386" s="64"/>
      <c r="BE386" s="64"/>
      <c r="BF386" s="64"/>
      <c r="BJ386" s="64"/>
    </row>
    <row r="387" spans="1:62" s="74" customFormat="1" ht="15" customHeight="1" x14ac:dyDescent="0.25">
      <c r="A387" s="75" t="s">
        <v>151</v>
      </c>
      <c r="B387" s="75" t="s">
        <v>151</v>
      </c>
      <c r="C387" s="76" t="s">
        <v>529</v>
      </c>
      <c r="D387" s="77"/>
      <c r="E387" s="77"/>
      <c r="F387" s="78">
        <f t="shared" ref="F387:AZ387" si="157">F386+F369</f>
        <v>20395800940466.547</v>
      </c>
      <c r="G387" s="78">
        <f t="shared" si="157"/>
        <v>2621938558712.1499</v>
      </c>
      <c r="H387" s="78">
        <f t="shared" si="157"/>
        <v>1584563420674.3301</v>
      </c>
      <c r="I387" s="78">
        <f t="shared" si="157"/>
        <v>133167898284.17999</v>
      </c>
      <c r="J387" s="78">
        <f t="shared" si="157"/>
        <v>104012882582.22</v>
      </c>
      <c r="K387" s="78">
        <f t="shared" si="157"/>
        <v>800194357171.41992</v>
      </c>
      <c r="L387" s="78">
        <f t="shared" si="157"/>
        <v>15316431104643.51</v>
      </c>
      <c r="M387" s="78">
        <f t="shared" si="157"/>
        <v>2212042919003.5098</v>
      </c>
      <c r="N387" s="78">
        <f t="shared" si="157"/>
        <v>10009109020000</v>
      </c>
      <c r="O387" s="78">
        <f t="shared" si="157"/>
        <v>3095279165640</v>
      </c>
      <c r="P387" s="78">
        <f t="shared" si="157"/>
        <v>2457431277110.8901</v>
      </c>
      <c r="Q387" s="78">
        <f t="shared" si="157"/>
        <v>34700379438.529999</v>
      </c>
      <c r="R387" s="78">
        <f t="shared" si="157"/>
        <v>0</v>
      </c>
      <c r="S387" s="78">
        <f t="shared" si="157"/>
        <v>533360810740.04004</v>
      </c>
      <c r="T387" s="78">
        <f t="shared" si="157"/>
        <v>950058979000.31995</v>
      </c>
      <c r="U387" s="78">
        <f t="shared" si="157"/>
        <v>939311107932</v>
      </c>
      <c r="V387" s="78">
        <f t="shared" si="157"/>
        <v>21260460288219.602</v>
      </c>
      <c r="W387" s="78">
        <f t="shared" si="157"/>
        <v>9919692267879.6719</v>
      </c>
      <c r="X387" s="78">
        <f t="shared" si="157"/>
        <v>6536698156578.0498</v>
      </c>
      <c r="Y387" s="78">
        <f t="shared" si="157"/>
        <v>5870000000</v>
      </c>
      <c r="Z387" s="78">
        <f t="shared" si="157"/>
        <v>12813300000</v>
      </c>
      <c r="AA387" s="78">
        <f t="shared" si="157"/>
        <v>784990603340</v>
      </c>
      <c r="AB387" s="78">
        <f t="shared" si="157"/>
        <v>97721849866</v>
      </c>
      <c r="AC387" s="78">
        <f t="shared" si="157"/>
        <v>780393893280.59998</v>
      </c>
      <c r="AD387" s="78">
        <f t="shared" si="157"/>
        <v>1676238890863.96</v>
      </c>
      <c r="AE387" s="78">
        <f t="shared" si="157"/>
        <v>24965573951.059998</v>
      </c>
      <c r="AF387" s="78">
        <f t="shared" si="157"/>
        <v>11340768020339.93</v>
      </c>
      <c r="AG387" s="78">
        <f t="shared" si="157"/>
        <v>821606026498.88</v>
      </c>
      <c r="AH387" s="78">
        <f t="shared" si="157"/>
        <v>4381945060943.1304</v>
      </c>
      <c r="AI387" s="78">
        <f t="shared" si="157"/>
        <v>6137216932897.9199</v>
      </c>
      <c r="AJ387" s="78">
        <f t="shared" si="157"/>
        <v>1493375068079.8899</v>
      </c>
      <c r="AK387" s="78">
        <f t="shared" si="157"/>
        <v>1445225068079.8899</v>
      </c>
      <c r="AL387" s="78">
        <f t="shared" si="157"/>
        <v>48000000000</v>
      </c>
      <c r="AM387" s="78">
        <f t="shared" si="157"/>
        <v>0</v>
      </c>
      <c r="AN387" s="78">
        <f t="shared" si="157"/>
        <v>0</v>
      </c>
      <c r="AO387" s="78">
        <f t="shared" si="157"/>
        <v>150000000</v>
      </c>
      <c r="AP387" s="78">
        <f t="shared" si="157"/>
        <v>0</v>
      </c>
      <c r="AQ387" s="78">
        <f t="shared" si="157"/>
        <v>364283033689</v>
      </c>
      <c r="AR387" s="78">
        <f t="shared" si="157"/>
        <v>39500000000</v>
      </c>
      <c r="AS387" s="78">
        <f t="shared" si="157"/>
        <v>230380533689</v>
      </c>
      <c r="AT387" s="78">
        <f t="shared" si="157"/>
        <v>94402500000</v>
      </c>
      <c r="AU387" s="78">
        <f t="shared" si="157"/>
        <v>0</v>
      </c>
      <c r="AV387" s="78">
        <f t="shared" si="157"/>
        <v>-864659347753.05029</v>
      </c>
      <c r="AW387" s="78">
        <f t="shared" si="157"/>
        <v>1129092034390.8899</v>
      </c>
      <c r="AX387" s="79">
        <f t="shared" si="157"/>
        <v>264432686637.83957</v>
      </c>
      <c r="AY387" s="80">
        <f t="shared" si="157"/>
        <v>15</v>
      </c>
      <c r="AZ387" s="81">
        <f t="shared" si="157"/>
        <v>0</v>
      </c>
      <c r="BA387" s="64"/>
      <c r="BB387" s="64"/>
      <c r="BC387" s="64"/>
      <c r="BD387" s="64"/>
      <c r="BE387" s="64"/>
      <c r="BF387" s="64"/>
      <c r="BJ387" s="64"/>
    </row>
    <row r="388" spans="1:62" ht="15" customHeight="1" x14ac:dyDescent="0.25">
      <c r="A388" s="42" t="s">
        <v>530</v>
      </c>
      <c r="B388" s="42" t="s">
        <v>530</v>
      </c>
      <c r="C388" s="43" t="s">
        <v>531</v>
      </c>
      <c r="D388" s="44" t="s">
        <v>119</v>
      </c>
      <c r="E388" s="45">
        <v>42369</v>
      </c>
      <c r="F388" s="82">
        <f t="shared" si="130"/>
        <v>5034047128000</v>
      </c>
      <c r="G388" s="47">
        <f t="shared" si="131"/>
        <v>2938281960000</v>
      </c>
      <c r="H388" s="47">
        <v>2424015823000</v>
      </c>
      <c r="I388" s="47">
        <v>24285569000</v>
      </c>
      <c r="J388" s="47">
        <v>50335115000</v>
      </c>
      <c r="K388" s="47">
        <v>439645453000</v>
      </c>
      <c r="L388" s="47">
        <f t="shared" si="132"/>
        <v>1639218918000</v>
      </c>
      <c r="M388" s="47">
        <v>859701464000</v>
      </c>
      <c r="N388" s="47">
        <v>779517454000</v>
      </c>
      <c r="O388" s="47">
        <v>0</v>
      </c>
      <c r="P388" s="47">
        <f t="shared" si="133"/>
        <v>456546250000</v>
      </c>
      <c r="Q388" s="47">
        <v>32446250000</v>
      </c>
      <c r="R388" s="47">
        <v>0</v>
      </c>
      <c r="S388" s="47">
        <v>0</v>
      </c>
      <c r="T388" s="47">
        <v>424100000000</v>
      </c>
      <c r="U388" s="47">
        <v>0</v>
      </c>
      <c r="V388" s="47">
        <f t="shared" si="134"/>
        <v>5209047128000</v>
      </c>
      <c r="W388" s="47">
        <f t="shared" si="135"/>
        <v>2482532798000</v>
      </c>
      <c r="X388" s="47">
        <v>714326114700</v>
      </c>
      <c r="Y388" s="47">
        <v>0</v>
      </c>
      <c r="Z388" s="47">
        <v>0</v>
      </c>
      <c r="AA388" s="47">
        <v>491745000000</v>
      </c>
      <c r="AB388" s="47">
        <v>0</v>
      </c>
      <c r="AC388" s="47">
        <v>1267997281300</v>
      </c>
      <c r="AD388" s="47">
        <v>1464402000</v>
      </c>
      <c r="AE388" s="47">
        <v>7000000000</v>
      </c>
      <c r="AF388" s="47">
        <f t="shared" si="136"/>
        <v>2726514330000</v>
      </c>
      <c r="AG388" s="47">
        <v>105241682575</v>
      </c>
      <c r="AH388" s="47">
        <v>1492974289669</v>
      </c>
      <c r="AI388" s="47">
        <v>1128298357756</v>
      </c>
      <c r="AJ388" s="47">
        <f t="shared" si="137"/>
        <v>203000000000</v>
      </c>
      <c r="AK388" s="47">
        <v>200000000000</v>
      </c>
      <c r="AL388" s="47">
        <v>0</v>
      </c>
      <c r="AM388" s="47">
        <v>0</v>
      </c>
      <c r="AN388" s="47">
        <v>0</v>
      </c>
      <c r="AO388" s="47">
        <v>3000000000</v>
      </c>
      <c r="AP388" s="47">
        <v>0</v>
      </c>
      <c r="AQ388" s="47">
        <f t="shared" si="138"/>
        <v>28000000000</v>
      </c>
      <c r="AR388" s="47">
        <v>0</v>
      </c>
      <c r="AS388" s="47">
        <v>25000000000</v>
      </c>
      <c r="AT388" s="47">
        <v>0</v>
      </c>
      <c r="AU388" s="47">
        <v>3000000000</v>
      </c>
      <c r="AV388" s="48">
        <f t="shared" si="139"/>
        <v>-175000000000</v>
      </c>
      <c r="AW388" s="48">
        <f t="shared" si="148"/>
        <v>175000000000</v>
      </c>
      <c r="AX388" s="49">
        <f t="shared" si="141"/>
        <v>0</v>
      </c>
      <c r="AY388" s="50">
        <v>1</v>
      </c>
      <c r="AZ388" s="51"/>
      <c r="BA388" s="6" t="s">
        <v>95</v>
      </c>
      <c r="BB388" s="52">
        <v>1</v>
      </c>
      <c r="BC388" s="6"/>
      <c r="BD388" s="6"/>
      <c r="BG388" s="5" t="s">
        <v>96</v>
      </c>
      <c r="BH388" s="5" t="s">
        <v>97</v>
      </c>
    </row>
    <row r="389" spans="1:62" ht="15" customHeight="1" x14ac:dyDescent="0.25">
      <c r="A389" s="67">
        <f>A383+1</f>
        <v>296</v>
      </c>
      <c r="B389" s="67">
        <v>1</v>
      </c>
      <c r="C389" s="54" t="s">
        <v>532</v>
      </c>
      <c r="D389" s="55" t="s">
        <v>104</v>
      </c>
      <c r="E389" s="56">
        <v>42367</v>
      </c>
      <c r="F389" s="57">
        <f t="shared" si="130"/>
        <v>1113027449020</v>
      </c>
      <c r="G389" s="58">
        <f t="shared" si="131"/>
        <v>42387000000</v>
      </c>
      <c r="H389" s="58">
        <v>5109000000</v>
      </c>
      <c r="I389" s="58">
        <v>1418000000</v>
      </c>
      <c r="J389" s="58">
        <v>11160000000</v>
      </c>
      <c r="K389" s="58">
        <v>24700000000</v>
      </c>
      <c r="L389" s="58">
        <f t="shared" si="132"/>
        <v>878671268020</v>
      </c>
      <c r="M389" s="58">
        <v>335025000000</v>
      </c>
      <c r="N389" s="58">
        <v>389434433000</v>
      </c>
      <c r="O389" s="58">
        <v>154211835020</v>
      </c>
      <c r="P389" s="58">
        <f t="shared" si="133"/>
        <v>191969181000</v>
      </c>
      <c r="Q389" s="58">
        <v>0</v>
      </c>
      <c r="R389" s="58">
        <v>0</v>
      </c>
      <c r="S389" s="58">
        <v>55393800000</v>
      </c>
      <c r="T389" s="58">
        <v>44484590000</v>
      </c>
      <c r="U389" s="58">
        <v>92090791000</v>
      </c>
      <c r="V389" s="58">
        <f t="shared" si="134"/>
        <v>1175187793247</v>
      </c>
      <c r="W389" s="58">
        <f t="shared" si="135"/>
        <v>569503342291</v>
      </c>
      <c r="X389" s="58">
        <v>379896190335</v>
      </c>
      <c r="Y389" s="58">
        <v>0</v>
      </c>
      <c r="Z389" s="58">
        <v>0</v>
      </c>
      <c r="AA389" s="58">
        <v>18875305000</v>
      </c>
      <c r="AB389" s="58">
        <v>3297800000</v>
      </c>
      <c r="AC389" s="58">
        <v>646700000</v>
      </c>
      <c r="AD389" s="58">
        <v>165069796956</v>
      </c>
      <c r="AE389" s="58">
        <v>1717550000</v>
      </c>
      <c r="AF389" s="58">
        <f t="shared" si="136"/>
        <v>605684450956</v>
      </c>
      <c r="AG389" s="58">
        <v>18999969000</v>
      </c>
      <c r="AH389" s="58">
        <v>234627158510</v>
      </c>
      <c r="AI389" s="58">
        <v>352057323446</v>
      </c>
      <c r="AJ389" s="58">
        <f t="shared" si="137"/>
        <v>62160344227</v>
      </c>
      <c r="AK389" s="58">
        <v>62150344227</v>
      </c>
      <c r="AL389" s="58">
        <v>0</v>
      </c>
      <c r="AM389" s="58">
        <v>0</v>
      </c>
      <c r="AN389" s="58">
        <v>0</v>
      </c>
      <c r="AO389" s="58">
        <v>10000000</v>
      </c>
      <c r="AP389" s="58">
        <v>0</v>
      </c>
      <c r="AQ389" s="58">
        <f t="shared" si="138"/>
        <v>0</v>
      </c>
      <c r="AR389" s="58">
        <v>0</v>
      </c>
      <c r="AS389" s="58">
        <v>0</v>
      </c>
      <c r="AT389" s="58">
        <v>0</v>
      </c>
      <c r="AU389" s="58">
        <v>0</v>
      </c>
      <c r="AV389" s="59">
        <f t="shared" si="139"/>
        <v>-62160344227</v>
      </c>
      <c r="AW389" s="59">
        <f t="shared" si="148"/>
        <v>62160344227</v>
      </c>
      <c r="AX389" s="60">
        <f t="shared" si="141"/>
        <v>0</v>
      </c>
      <c r="AY389" s="61">
        <v>1</v>
      </c>
      <c r="AZ389" s="62"/>
      <c r="BA389" s="52">
        <v>1</v>
      </c>
      <c r="BB389" s="6"/>
      <c r="BC389" s="6"/>
      <c r="BD389" s="6"/>
      <c r="BE389" s="6">
        <v>1</v>
      </c>
      <c r="BG389" s="5" t="s">
        <v>96</v>
      </c>
      <c r="BH389" s="5" t="s">
        <v>97</v>
      </c>
      <c r="BJ389" s="6">
        <v>1</v>
      </c>
    </row>
    <row r="390" spans="1:62" ht="15" customHeight="1" x14ac:dyDescent="0.25">
      <c r="A390" s="53">
        <f t="shared" ref="A390:B401" si="158">A389+1</f>
        <v>297</v>
      </c>
      <c r="B390" s="53">
        <f t="shared" si="158"/>
        <v>2</v>
      </c>
      <c r="C390" s="54" t="s">
        <v>533</v>
      </c>
      <c r="D390" s="55" t="s">
        <v>143</v>
      </c>
      <c r="E390" s="56">
        <v>42354</v>
      </c>
      <c r="F390" s="57">
        <f t="shared" si="130"/>
        <v>1730319581272</v>
      </c>
      <c r="G390" s="58">
        <f t="shared" si="131"/>
        <v>159868875984</v>
      </c>
      <c r="H390" s="58">
        <v>40359150000</v>
      </c>
      <c r="I390" s="58">
        <v>10854693340</v>
      </c>
      <c r="J390" s="58">
        <v>3159735000</v>
      </c>
      <c r="K390" s="58">
        <v>105495297644</v>
      </c>
      <c r="L390" s="58">
        <f t="shared" si="132"/>
        <v>1139421158628</v>
      </c>
      <c r="M390" s="58">
        <v>256953008628</v>
      </c>
      <c r="N390" s="58">
        <v>722092250000</v>
      </c>
      <c r="O390" s="58">
        <v>160375900000</v>
      </c>
      <c r="P390" s="58">
        <f t="shared" si="133"/>
        <v>431029546660</v>
      </c>
      <c r="Q390" s="58">
        <v>0</v>
      </c>
      <c r="R390" s="58">
        <v>0</v>
      </c>
      <c r="S390" s="58">
        <v>105000000000</v>
      </c>
      <c r="T390" s="58">
        <v>161699639660</v>
      </c>
      <c r="U390" s="58">
        <v>164329907000</v>
      </c>
      <c r="V390" s="58">
        <f t="shared" si="134"/>
        <v>1800319581272</v>
      </c>
      <c r="W390" s="58">
        <f t="shared" si="135"/>
        <v>1026283507700</v>
      </c>
      <c r="X390" s="58">
        <v>746897247837</v>
      </c>
      <c r="Y390" s="58">
        <v>0</v>
      </c>
      <c r="Z390" s="58">
        <v>0</v>
      </c>
      <c r="AA390" s="58">
        <v>5234700000</v>
      </c>
      <c r="AB390" s="58">
        <v>5338875000</v>
      </c>
      <c r="AC390" s="58">
        <v>3000000000</v>
      </c>
      <c r="AD390" s="58">
        <v>263312684863</v>
      </c>
      <c r="AE390" s="58">
        <v>2500000000</v>
      </c>
      <c r="AF390" s="58">
        <f t="shared" si="136"/>
        <v>774036073572</v>
      </c>
      <c r="AG390" s="58">
        <v>126273955690</v>
      </c>
      <c r="AH390" s="58">
        <v>334242892637</v>
      </c>
      <c r="AI390" s="58">
        <v>313519225245</v>
      </c>
      <c r="AJ390" s="58">
        <f t="shared" si="137"/>
        <v>100000000000</v>
      </c>
      <c r="AK390" s="58">
        <v>100000000000</v>
      </c>
      <c r="AL390" s="58">
        <v>0</v>
      </c>
      <c r="AM390" s="58">
        <v>0</v>
      </c>
      <c r="AN390" s="58">
        <v>0</v>
      </c>
      <c r="AO390" s="58">
        <v>0</v>
      </c>
      <c r="AP390" s="58">
        <v>0</v>
      </c>
      <c r="AQ390" s="58">
        <f t="shared" si="138"/>
        <v>30000000000</v>
      </c>
      <c r="AR390" s="58">
        <v>0</v>
      </c>
      <c r="AS390" s="58">
        <v>30000000000</v>
      </c>
      <c r="AT390" s="58">
        <v>0</v>
      </c>
      <c r="AU390" s="58">
        <v>0</v>
      </c>
      <c r="AV390" s="59">
        <f t="shared" si="139"/>
        <v>-70000000000</v>
      </c>
      <c r="AW390" s="59">
        <f t="shared" si="148"/>
        <v>70000000000</v>
      </c>
      <c r="AX390" s="60">
        <f t="shared" si="141"/>
        <v>0</v>
      </c>
      <c r="AY390" s="61">
        <v>1</v>
      </c>
      <c r="AZ390" s="62"/>
      <c r="BA390" s="52">
        <v>1</v>
      </c>
      <c r="BB390" s="6"/>
      <c r="BC390" s="6"/>
      <c r="BD390" s="6"/>
      <c r="BE390" s="52">
        <v>1</v>
      </c>
      <c r="BF390" s="64" t="s">
        <v>114</v>
      </c>
      <c r="BG390" s="5" t="s">
        <v>96</v>
      </c>
      <c r="BH390" s="5" t="s">
        <v>186</v>
      </c>
      <c r="BJ390" s="6">
        <v>1</v>
      </c>
    </row>
    <row r="391" spans="1:62" ht="15" customHeight="1" x14ac:dyDescent="0.25">
      <c r="A391" s="53">
        <f t="shared" si="158"/>
        <v>298</v>
      </c>
      <c r="B391" s="53">
        <f t="shared" si="158"/>
        <v>3</v>
      </c>
      <c r="C391" s="54" t="s">
        <v>534</v>
      </c>
      <c r="D391" s="55" t="s">
        <v>99</v>
      </c>
      <c r="E391" s="56">
        <v>42359</v>
      </c>
      <c r="F391" s="57">
        <f t="shared" si="130"/>
        <v>1396904013282</v>
      </c>
      <c r="G391" s="58">
        <f t="shared" si="131"/>
        <v>51064098522</v>
      </c>
      <c r="H391" s="58">
        <v>8272031000</v>
      </c>
      <c r="I391" s="58">
        <v>3838423048</v>
      </c>
      <c r="J391" s="58">
        <v>7861176464</v>
      </c>
      <c r="K391" s="58">
        <v>31092468010</v>
      </c>
      <c r="L391" s="58">
        <f t="shared" si="132"/>
        <v>1037516937260</v>
      </c>
      <c r="M391" s="58">
        <v>180032640700</v>
      </c>
      <c r="N391" s="58">
        <v>573939013000</v>
      </c>
      <c r="O391" s="58">
        <v>283545283560</v>
      </c>
      <c r="P391" s="58">
        <f t="shared" si="133"/>
        <v>308322977500</v>
      </c>
      <c r="Q391" s="58">
        <v>1250000000</v>
      </c>
      <c r="R391" s="58">
        <v>0</v>
      </c>
      <c r="S391" s="58">
        <v>78869475500</v>
      </c>
      <c r="T391" s="58">
        <v>111541686000</v>
      </c>
      <c r="U391" s="58">
        <v>116661816000</v>
      </c>
      <c r="V391" s="58">
        <f t="shared" si="134"/>
        <v>1448904013282</v>
      </c>
      <c r="W391" s="58">
        <f t="shared" si="135"/>
        <v>753986306727</v>
      </c>
      <c r="X391" s="58">
        <v>541683414272</v>
      </c>
      <c r="Y391" s="58">
        <v>0</v>
      </c>
      <c r="Z391" s="58">
        <v>0</v>
      </c>
      <c r="AA391" s="58">
        <v>16522171850</v>
      </c>
      <c r="AB391" s="58">
        <v>1410150000</v>
      </c>
      <c r="AC391" s="58">
        <v>1150493100</v>
      </c>
      <c r="AD391" s="58">
        <v>192143696914</v>
      </c>
      <c r="AE391" s="58">
        <v>1076380591</v>
      </c>
      <c r="AF391" s="58">
        <f t="shared" si="136"/>
        <v>694917706555</v>
      </c>
      <c r="AG391" s="58">
        <v>8187527090</v>
      </c>
      <c r="AH391" s="58">
        <v>222970335791</v>
      </c>
      <c r="AI391" s="58">
        <v>463759843674</v>
      </c>
      <c r="AJ391" s="58">
        <f t="shared" si="137"/>
        <v>66000000000</v>
      </c>
      <c r="AK391" s="58">
        <v>55000000000</v>
      </c>
      <c r="AL391" s="58">
        <v>0</v>
      </c>
      <c r="AM391" s="58">
        <v>0</v>
      </c>
      <c r="AN391" s="58">
        <v>0</v>
      </c>
      <c r="AO391" s="58">
        <v>11000000000</v>
      </c>
      <c r="AP391" s="58">
        <v>0</v>
      </c>
      <c r="AQ391" s="58">
        <f t="shared" si="138"/>
        <v>14000000000</v>
      </c>
      <c r="AR391" s="58">
        <v>0</v>
      </c>
      <c r="AS391" s="58">
        <v>3000000000</v>
      </c>
      <c r="AT391" s="58">
        <v>0</v>
      </c>
      <c r="AU391" s="58">
        <v>11000000000</v>
      </c>
      <c r="AV391" s="59">
        <f t="shared" si="139"/>
        <v>-52000000000</v>
      </c>
      <c r="AW391" s="59">
        <f t="shared" si="148"/>
        <v>52000000000</v>
      </c>
      <c r="AX391" s="60">
        <f t="shared" si="141"/>
        <v>0</v>
      </c>
      <c r="AY391" s="61">
        <v>1</v>
      </c>
      <c r="AZ391" s="62"/>
      <c r="BA391" s="52">
        <v>1</v>
      </c>
      <c r="BB391" s="6"/>
      <c r="BC391" s="6"/>
      <c r="BD391" s="6"/>
      <c r="BE391" s="52">
        <v>1</v>
      </c>
      <c r="BG391" s="5" t="s">
        <v>96</v>
      </c>
      <c r="BH391" s="5" t="s">
        <v>106</v>
      </c>
      <c r="BJ391" s="6">
        <v>1</v>
      </c>
    </row>
    <row r="392" spans="1:62" ht="15" customHeight="1" x14ac:dyDescent="0.25">
      <c r="A392" s="53">
        <f t="shared" si="158"/>
        <v>299</v>
      </c>
      <c r="B392" s="53">
        <f t="shared" si="158"/>
        <v>4</v>
      </c>
      <c r="C392" s="54" t="s">
        <v>535</v>
      </c>
      <c r="D392" s="55" t="s">
        <v>300</v>
      </c>
      <c r="E392" s="56">
        <v>42332</v>
      </c>
      <c r="F392" s="57">
        <f t="shared" si="130"/>
        <v>1008144383000</v>
      </c>
      <c r="G392" s="58">
        <f t="shared" si="131"/>
        <v>80383188000</v>
      </c>
      <c r="H392" s="58">
        <v>9360523000</v>
      </c>
      <c r="I392" s="58">
        <v>8025194000</v>
      </c>
      <c r="J392" s="58">
        <v>5221700000</v>
      </c>
      <c r="K392" s="58">
        <v>57775771000</v>
      </c>
      <c r="L392" s="58">
        <f t="shared" si="132"/>
        <v>690214862000</v>
      </c>
      <c r="M392" s="58">
        <v>207463325000</v>
      </c>
      <c r="N392" s="58">
        <v>482751537000</v>
      </c>
      <c r="O392" s="58">
        <v>0</v>
      </c>
      <c r="P392" s="58">
        <f t="shared" si="133"/>
        <v>237546333000</v>
      </c>
      <c r="Q392" s="58">
        <v>7450000000</v>
      </c>
      <c r="R392" s="58">
        <v>0</v>
      </c>
      <c r="S392" s="58">
        <v>82192460000</v>
      </c>
      <c r="T392" s="58">
        <v>108960356000</v>
      </c>
      <c r="U392" s="58">
        <v>38943517000</v>
      </c>
      <c r="V392" s="58">
        <f t="shared" si="134"/>
        <v>1082668361203</v>
      </c>
      <c r="W392" s="58">
        <f t="shared" si="135"/>
        <v>705157775000</v>
      </c>
      <c r="X392" s="58">
        <v>551892841000</v>
      </c>
      <c r="Y392" s="58">
        <v>0</v>
      </c>
      <c r="Z392" s="58">
        <v>4428000000</v>
      </c>
      <c r="AA392" s="58">
        <v>6000000000</v>
      </c>
      <c r="AB392" s="58">
        <v>24337712000</v>
      </c>
      <c r="AC392" s="58">
        <v>1750000000</v>
      </c>
      <c r="AD392" s="58">
        <v>113749222000</v>
      </c>
      <c r="AE392" s="58">
        <v>3000000000</v>
      </c>
      <c r="AF392" s="58">
        <f t="shared" si="136"/>
        <v>377510586203</v>
      </c>
      <c r="AG392" s="58">
        <v>23262670000</v>
      </c>
      <c r="AH392" s="58">
        <v>193741001452</v>
      </c>
      <c r="AI392" s="58">
        <v>160506914751</v>
      </c>
      <c r="AJ392" s="58">
        <f t="shared" si="137"/>
        <v>98247978203</v>
      </c>
      <c r="AK392" s="58">
        <v>94023978203</v>
      </c>
      <c r="AL392" s="58">
        <v>0</v>
      </c>
      <c r="AM392" s="58">
        <v>4224000000</v>
      </c>
      <c r="AN392" s="58">
        <v>0</v>
      </c>
      <c r="AO392" s="58">
        <v>0</v>
      </c>
      <c r="AP392" s="58">
        <v>0</v>
      </c>
      <c r="AQ392" s="58">
        <f t="shared" si="138"/>
        <v>23724000000</v>
      </c>
      <c r="AR392" s="58">
        <v>5000000000</v>
      </c>
      <c r="AS392" s="58">
        <v>18724000000</v>
      </c>
      <c r="AT392" s="58">
        <v>0</v>
      </c>
      <c r="AU392" s="58">
        <v>0</v>
      </c>
      <c r="AV392" s="59">
        <f t="shared" si="139"/>
        <v>-74523978203</v>
      </c>
      <c r="AW392" s="59">
        <f t="shared" si="148"/>
        <v>74523978203</v>
      </c>
      <c r="AX392" s="60">
        <f t="shared" si="141"/>
        <v>0</v>
      </c>
      <c r="AY392" s="61">
        <v>1</v>
      </c>
      <c r="AZ392" s="62"/>
      <c r="BA392" s="52">
        <v>1</v>
      </c>
      <c r="BB392" s="6"/>
      <c r="BC392" s="6"/>
      <c r="BD392" s="6"/>
      <c r="BE392" s="52">
        <v>1</v>
      </c>
      <c r="BG392" s="5" t="s">
        <v>96</v>
      </c>
      <c r="BH392" s="5" t="s">
        <v>186</v>
      </c>
      <c r="BJ392" s="6">
        <v>1</v>
      </c>
    </row>
    <row r="393" spans="1:62" s="74" customFormat="1" ht="15" customHeight="1" x14ac:dyDescent="0.25">
      <c r="A393" s="53">
        <f t="shared" si="158"/>
        <v>300</v>
      </c>
      <c r="B393" s="53">
        <f t="shared" si="158"/>
        <v>5</v>
      </c>
      <c r="C393" s="68" t="s">
        <v>536</v>
      </c>
      <c r="D393" s="55" t="s">
        <v>143</v>
      </c>
      <c r="E393" s="56">
        <v>42368</v>
      </c>
      <c r="F393" s="69">
        <f t="shared" si="130"/>
        <v>1382939413712</v>
      </c>
      <c r="G393" s="70">
        <f t="shared" si="131"/>
        <v>100001657540</v>
      </c>
      <c r="H393" s="70">
        <v>10290740349</v>
      </c>
      <c r="I393" s="70">
        <v>8639252191</v>
      </c>
      <c r="J393" s="70">
        <v>13000000000</v>
      </c>
      <c r="K393" s="70">
        <v>68071665000</v>
      </c>
      <c r="L393" s="70">
        <f t="shared" si="132"/>
        <v>973651425000</v>
      </c>
      <c r="M393" s="70">
        <v>196377496000</v>
      </c>
      <c r="N393" s="70">
        <v>529034959000</v>
      </c>
      <c r="O393" s="70">
        <v>248238970000</v>
      </c>
      <c r="P393" s="70">
        <f t="shared" si="133"/>
        <v>309286331172</v>
      </c>
      <c r="Q393" s="70">
        <v>2342448400</v>
      </c>
      <c r="R393" s="70">
        <v>0</v>
      </c>
      <c r="S393" s="70">
        <v>67676316572</v>
      </c>
      <c r="T393" s="70">
        <v>142391711200</v>
      </c>
      <c r="U393" s="70">
        <v>96875855000</v>
      </c>
      <c r="V393" s="70">
        <f t="shared" si="134"/>
        <v>1469806317065</v>
      </c>
      <c r="W393" s="70">
        <f t="shared" si="135"/>
        <v>738452924486</v>
      </c>
      <c r="X393" s="70">
        <v>546115824732</v>
      </c>
      <c r="Y393" s="70">
        <v>0</v>
      </c>
      <c r="Z393" s="70">
        <v>0</v>
      </c>
      <c r="AA393" s="70">
        <v>13698500000</v>
      </c>
      <c r="AB393" s="70">
        <v>4328300000</v>
      </c>
      <c r="AC393" s="70">
        <v>1892999254</v>
      </c>
      <c r="AD393" s="70">
        <v>170417300500</v>
      </c>
      <c r="AE393" s="70">
        <v>2000000000</v>
      </c>
      <c r="AF393" s="70">
        <f t="shared" si="136"/>
        <v>731353392579</v>
      </c>
      <c r="AG393" s="70">
        <v>28000643630</v>
      </c>
      <c r="AH393" s="70">
        <v>323175082996</v>
      </c>
      <c r="AI393" s="70">
        <v>380177665953</v>
      </c>
      <c r="AJ393" s="70">
        <f t="shared" si="137"/>
        <v>107948703353</v>
      </c>
      <c r="AK393" s="70">
        <v>107948703353</v>
      </c>
      <c r="AL393" s="70">
        <v>0</v>
      </c>
      <c r="AM393" s="70">
        <v>0</v>
      </c>
      <c r="AN393" s="70">
        <v>0</v>
      </c>
      <c r="AO393" s="70">
        <v>0</v>
      </c>
      <c r="AP393" s="70">
        <v>0</v>
      </c>
      <c r="AQ393" s="70">
        <f t="shared" si="138"/>
        <v>21081800000</v>
      </c>
      <c r="AR393" s="70">
        <v>0</v>
      </c>
      <c r="AS393" s="70">
        <v>21081800000</v>
      </c>
      <c r="AT393" s="70">
        <v>0</v>
      </c>
      <c r="AU393" s="70">
        <v>0</v>
      </c>
      <c r="AV393" s="71">
        <f t="shared" si="139"/>
        <v>-86866903353</v>
      </c>
      <c r="AW393" s="71">
        <f t="shared" si="148"/>
        <v>86866903353</v>
      </c>
      <c r="AX393" s="60">
        <f t="shared" ref="AX393:AX456" si="159">AW393+AV393</f>
        <v>0</v>
      </c>
      <c r="AY393" s="72">
        <v>1</v>
      </c>
      <c r="AZ393" s="73"/>
      <c r="BA393" s="52">
        <v>1</v>
      </c>
      <c r="BB393" s="64"/>
      <c r="BC393" s="64"/>
      <c r="BD393" s="64"/>
      <c r="BE393" s="52">
        <v>1</v>
      </c>
      <c r="BF393" s="64"/>
      <c r="BG393" s="74" t="s">
        <v>96</v>
      </c>
      <c r="BH393" s="74" t="s">
        <v>106</v>
      </c>
      <c r="BJ393" s="64">
        <v>1</v>
      </c>
    </row>
    <row r="394" spans="1:62" ht="15" customHeight="1" x14ac:dyDescent="0.25">
      <c r="A394" s="53">
        <f t="shared" si="158"/>
        <v>301</v>
      </c>
      <c r="B394" s="53">
        <f t="shared" si="158"/>
        <v>6</v>
      </c>
      <c r="C394" s="54" t="s">
        <v>537</v>
      </c>
      <c r="D394" s="55" t="s">
        <v>264</v>
      </c>
      <c r="E394" s="56">
        <v>42367</v>
      </c>
      <c r="F394" s="57">
        <f t="shared" si="130"/>
        <v>1255637476969</v>
      </c>
      <c r="G394" s="58">
        <f t="shared" si="131"/>
        <v>85148513090</v>
      </c>
      <c r="H394" s="58">
        <v>6816186780</v>
      </c>
      <c r="I394" s="58">
        <v>7486711200</v>
      </c>
      <c r="J394" s="58">
        <v>7966644797</v>
      </c>
      <c r="K394" s="58">
        <v>62878970313</v>
      </c>
      <c r="L394" s="58">
        <f t="shared" si="132"/>
        <v>892296092979</v>
      </c>
      <c r="M394" s="58">
        <v>149813604979</v>
      </c>
      <c r="N394" s="58">
        <v>492322588000</v>
      </c>
      <c r="O394" s="58">
        <v>250159900000</v>
      </c>
      <c r="P394" s="58">
        <f t="shared" si="133"/>
        <v>278192870900</v>
      </c>
      <c r="Q394" s="58">
        <v>6250000000</v>
      </c>
      <c r="R394" s="58">
        <v>0</v>
      </c>
      <c r="S394" s="58">
        <v>58338462900</v>
      </c>
      <c r="T394" s="58">
        <v>86668010000</v>
      </c>
      <c r="U394" s="58">
        <v>126936398000</v>
      </c>
      <c r="V394" s="58">
        <f t="shared" si="134"/>
        <v>1495060458805</v>
      </c>
      <c r="W394" s="58">
        <f t="shared" si="135"/>
        <v>695440354935</v>
      </c>
      <c r="X394" s="58">
        <v>465464759122</v>
      </c>
      <c r="Y394" s="58">
        <v>0</v>
      </c>
      <c r="Z394" s="58">
        <v>0</v>
      </c>
      <c r="AA394" s="58">
        <v>26281966818</v>
      </c>
      <c r="AB394" s="58">
        <v>5341600000</v>
      </c>
      <c r="AC394" s="58">
        <v>1488961000</v>
      </c>
      <c r="AD394" s="58">
        <v>191863067995</v>
      </c>
      <c r="AE394" s="58">
        <v>5000000000</v>
      </c>
      <c r="AF394" s="58">
        <f t="shared" si="136"/>
        <v>799620103870</v>
      </c>
      <c r="AG394" s="58">
        <v>31448428500</v>
      </c>
      <c r="AH394" s="58">
        <v>265865730449</v>
      </c>
      <c r="AI394" s="58">
        <v>502305944921</v>
      </c>
      <c r="AJ394" s="58">
        <f t="shared" si="137"/>
        <v>276522981836</v>
      </c>
      <c r="AK394" s="58">
        <v>274922981836</v>
      </c>
      <c r="AL394" s="58">
        <v>0</v>
      </c>
      <c r="AM394" s="58">
        <v>0</v>
      </c>
      <c r="AN394" s="58">
        <v>0</v>
      </c>
      <c r="AO394" s="58">
        <v>1600000000</v>
      </c>
      <c r="AP394" s="58">
        <v>0</v>
      </c>
      <c r="AQ394" s="58">
        <f t="shared" si="138"/>
        <v>37100000000</v>
      </c>
      <c r="AR394" s="58">
        <v>5000000000</v>
      </c>
      <c r="AS394" s="58">
        <v>30500000000</v>
      </c>
      <c r="AT394" s="58">
        <v>0</v>
      </c>
      <c r="AU394" s="58">
        <v>1600000000</v>
      </c>
      <c r="AV394" s="59">
        <f t="shared" si="139"/>
        <v>-239422981836</v>
      </c>
      <c r="AW394" s="59">
        <f t="shared" si="148"/>
        <v>239422981836</v>
      </c>
      <c r="AX394" s="60">
        <f t="shared" si="159"/>
        <v>0</v>
      </c>
      <c r="AY394" s="61">
        <v>1</v>
      </c>
      <c r="AZ394" s="62"/>
      <c r="BA394" s="52">
        <v>1</v>
      </c>
      <c r="BB394" s="6"/>
      <c r="BC394" s="6"/>
      <c r="BD394" s="6"/>
      <c r="BE394" s="6">
        <v>1</v>
      </c>
      <c r="BG394" s="5" t="s">
        <v>96</v>
      </c>
      <c r="BH394" s="5" t="s">
        <v>186</v>
      </c>
      <c r="BJ394" s="6">
        <v>1</v>
      </c>
    </row>
    <row r="395" spans="1:62" ht="15" customHeight="1" x14ac:dyDescent="0.25">
      <c r="A395" s="53">
        <f t="shared" si="158"/>
        <v>302</v>
      </c>
      <c r="B395" s="53">
        <f t="shared" si="158"/>
        <v>7</v>
      </c>
      <c r="C395" s="54" t="s">
        <v>538</v>
      </c>
      <c r="D395" s="55" t="s">
        <v>410</v>
      </c>
      <c r="E395" s="56">
        <v>42356</v>
      </c>
      <c r="F395" s="57">
        <f t="shared" si="130"/>
        <v>1791139423457.24</v>
      </c>
      <c r="G395" s="58">
        <f t="shared" si="131"/>
        <v>134590942243.23999</v>
      </c>
      <c r="H395" s="58">
        <v>46714876761</v>
      </c>
      <c r="I395" s="58">
        <v>7342605410.2399998</v>
      </c>
      <c r="J395" s="58">
        <v>7928638374</v>
      </c>
      <c r="K395" s="58">
        <v>72604821698</v>
      </c>
      <c r="L395" s="58">
        <f t="shared" si="132"/>
        <v>1264792002800</v>
      </c>
      <c r="M395" s="58">
        <v>545536924000</v>
      </c>
      <c r="N395" s="58">
        <v>607886563000</v>
      </c>
      <c r="O395" s="58">
        <v>111368515800</v>
      </c>
      <c r="P395" s="58">
        <f t="shared" si="133"/>
        <v>391756478414</v>
      </c>
      <c r="Q395" s="58">
        <v>13472176550</v>
      </c>
      <c r="R395" s="58">
        <v>0</v>
      </c>
      <c r="S395" s="58">
        <v>179444837864</v>
      </c>
      <c r="T395" s="58">
        <v>78559184000</v>
      </c>
      <c r="U395" s="58">
        <v>120280280000</v>
      </c>
      <c r="V395" s="58">
        <f t="shared" si="134"/>
        <v>1931384085457.24</v>
      </c>
      <c r="W395" s="58">
        <f t="shared" si="135"/>
        <v>819534586227.23999</v>
      </c>
      <c r="X395" s="58">
        <v>617294856459.23999</v>
      </c>
      <c r="Y395" s="58">
        <v>0</v>
      </c>
      <c r="Z395" s="58">
        <v>0</v>
      </c>
      <c r="AA395" s="58">
        <v>5630372000</v>
      </c>
      <c r="AB395" s="58">
        <v>3080000000</v>
      </c>
      <c r="AC395" s="58">
        <v>5228276816</v>
      </c>
      <c r="AD395" s="58">
        <v>186301080952</v>
      </c>
      <c r="AE395" s="58">
        <v>2000000000</v>
      </c>
      <c r="AF395" s="58">
        <f t="shared" si="136"/>
        <v>1111849499230</v>
      </c>
      <c r="AG395" s="58">
        <v>108852204300</v>
      </c>
      <c r="AH395" s="58">
        <v>412436836029</v>
      </c>
      <c r="AI395" s="58">
        <v>590560458901</v>
      </c>
      <c r="AJ395" s="58">
        <f t="shared" si="137"/>
        <v>170244662000</v>
      </c>
      <c r="AK395" s="58">
        <v>168244662000</v>
      </c>
      <c r="AL395" s="58">
        <v>0</v>
      </c>
      <c r="AM395" s="58">
        <v>0</v>
      </c>
      <c r="AN395" s="58">
        <v>0</v>
      </c>
      <c r="AO395" s="58">
        <v>2000000000</v>
      </c>
      <c r="AP395" s="58">
        <v>0</v>
      </c>
      <c r="AQ395" s="58">
        <f t="shared" si="138"/>
        <v>30000000000</v>
      </c>
      <c r="AR395" s="58">
        <v>0</v>
      </c>
      <c r="AS395" s="58">
        <v>28000000000</v>
      </c>
      <c r="AT395" s="58">
        <v>0</v>
      </c>
      <c r="AU395" s="58">
        <v>2000000000</v>
      </c>
      <c r="AV395" s="59">
        <f t="shared" si="139"/>
        <v>-140244662000</v>
      </c>
      <c r="AW395" s="59">
        <f t="shared" si="148"/>
        <v>140244662000</v>
      </c>
      <c r="AX395" s="60">
        <f t="shared" si="159"/>
        <v>0</v>
      </c>
      <c r="AY395" s="61">
        <v>1</v>
      </c>
      <c r="AZ395" s="62"/>
      <c r="BA395" s="52">
        <v>1</v>
      </c>
      <c r="BB395" s="6"/>
      <c r="BC395" s="6"/>
      <c r="BD395" s="6"/>
      <c r="BE395" s="52">
        <v>1</v>
      </c>
      <c r="BG395" s="5" t="s">
        <v>96</v>
      </c>
      <c r="BH395" s="5" t="s">
        <v>128</v>
      </c>
      <c r="BJ395" s="6">
        <v>1</v>
      </c>
    </row>
    <row r="396" spans="1:62" ht="15" customHeight="1" x14ac:dyDescent="0.25">
      <c r="A396" s="53">
        <f t="shared" si="158"/>
        <v>303</v>
      </c>
      <c r="B396" s="53">
        <f t="shared" si="158"/>
        <v>8</v>
      </c>
      <c r="C396" s="54" t="s">
        <v>539</v>
      </c>
      <c r="D396" s="55" t="s">
        <v>117</v>
      </c>
      <c r="E396" s="56">
        <v>42367</v>
      </c>
      <c r="F396" s="57">
        <f t="shared" ref="F396:F483" si="160">G396+L396+P396</f>
        <v>1577265948000</v>
      </c>
      <c r="G396" s="58">
        <f t="shared" ref="G396:G483" si="161">H396+I396+J396+K396</f>
        <v>121933061000</v>
      </c>
      <c r="H396" s="58">
        <v>45519265000</v>
      </c>
      <c r="I396" s="58">
        <v>8948078000</v>
      </c>
      <c r="J396" s="58">
        <v>10622000000</v>
      </c>
      <c r="K396" s="58">
        <v>56843718000</v>
      </c>
      <c r="L396" s="58">
        <f t="shared" ref="L396:L483" si="162">M396+N396+O396</f>
        <v>1174358729000</v>
      </c>
      <c r="M396" s="58">
        <v>426138189000</v>
      </c>
      <c r="N396" s="58">
        <v>502944980000</v>
      </c>
      <c r="O396" s="58">
        <v>245275560000</v>
      </c>
      <c r="P396" s="58">
        <f t="shared" ref="P396:P483" si="163">Q396+R396+S396+T396+U396</f>
        <v>280974158000</v>
      </c>
      <c r="Q396" s="58">
        <v>4100000000</v>
      </c>
      <c r="R396" s="58">
        <v>0</v>
      </c>
      <c r="S396" s="58">
        <v>99152753000</v>
      </c>
      <c r="T396" s="58">
        <v>102359625000</v>
      </c>
      <c r="U396" s="58">
        <v>75361780000</v>
      </c>
      <c r="V396" s="58">
        <f t="shared" ref="V396:V483" si="164">W396+AF396</f>
        <v>1690671261440</v>
      </c>
      <c r="W396" s="58">
        <f t="shared" ref="W396:W483" si="165">X396+Y396+Z396+AA396+AB396+AC396+AD396+AE396</f>
        <v>832560760900</v>
      </c>
      <c r="X396" s="58">
        <v>625250966200</v>
      </c>
      <c r="Y396" s="58">
        <v>0</v>
      </c>
      <c r="Z396" s="58">
        <v>3820000000</v>
      </c>
      <c r="AA396" s="58">
        <v>17246203000</v>
      </c>
      <c r="AB396" s="58">
        <v>8650038000</v>
      </c>
      <c r="AC396" s="58">
        <v>5446735000</v>
      </c>
      <c r="AD396" s="58">
        <v>169081818700</v>
      </c>
      <c r="AE396" s="58">
        <v>3065000000</v>
      </c>
      <c r="AF396" s="58">
        <f t="shared" ref="AF396:AF483" si="166">AG396+AH396+AI396</f>
        <v>858110500540</v>
      </c>
      <c r="AG396" s="58">
        <v>58083314066</v>
      </c>
      <c r="AH396" s="58">
        <v>284480457492</v>
      </c>
      <c r="AI396" s="58">
        <v>515546728982</v>
      </c>
      <c r="AJ396" s="58">
        <f t="shared" ref="AJ396:AJ483" si="167">AK396+AL396+AM396+AN396+AO396+AP396</f>
        <v>131409842910</v>
      </c>
      <c r="AK396" s="58">
        <v>130949842910</v>
      </c>
      <c r="AL396" s="58">
        <v>0</v>
      </c>
      <c r="AM396" s="58">
        <v>0</v>
      </c>
      <c r="AN396" s="58">
        <v>460000000</v>
      </c>
      <c r="AO396" s="58">
        <v>0</v>
      </c>
      <c r="AP396" s="58">
        <v>0</v>
      </c>
      <c r="AQ396" s="58">
        <f t="shared" ref="AQ396:AQ483" si="168">AR396+AS396+AT396+AU396</f>
        <v>18004529470</v>
      </c>
      <c r="AR396" s="58">
        <v>0</v>
      </c>
      <c r="AS396" s="58">
        <v>17000000000</v>
      </c>
      <c r="AT396" s="58">
        <v>1004529470</v>
      </c>
      <c r="AU396" s="58">
        <v>0</v>
      </c>
      <c r="AV396" s="59">
        <f t="shared" ref="AV396:AV483" si="169">F396-V396</f>
        <v>-113405313440</v>
      </c>
      <c r="AW396" s="59">
        <f t="shared" si="148"/>
        <v>113405313440</v>
      </c>
      <c r="AX396" s="60">
        <f t="shared" si="159"/>
        <v>0</v>
      </c>
      <c r="AY396" s="61">
        <v>1</v>
      </c>
      <c r="AZ396" s="62"/>
      <c r="BA396" s="52">
        <v>1</v>
      </c>
      <c r="BB396" s="6"/>
      <c r="BC396" s="6"/>
      <c r="BD396" s="6"/>
      <c r="BE396" s="6">
        <v>1</v>
      </c>
      <c r="BG396" s="5" t="s">
        <v>96</v>
      </c>
      <c r="BH396" s="5" t="s">
        <v>186</v>
      </c>
      <c r="BJ396" s="6">
        <v>1</v>
      </c>
    </row>
    <row r="397" spans="1:62" s="74" customFormat="1" ht="15" customHeight="1" x14ac:dyDescent="0.25">
      <c r="A397" s="53">
        <f t="shared" si="158"/>
        <v>304</v>
      </c>
      <c r="B397" s="53">
        <f t="shared" si="158"/>
        <v>9</v>
      </c>
      <c r="C397" s="68" t="s">
        <v>540</v>
      </c>
      <c r="D397" s="55" t="s">
        <v>541</v>
      </c>
      <c r="E397" s="56">
        <v>42367</v>
      </c>
      <c r="F397" s="69">
        <f t="shared" si="160"/>
        <v>1700644156617</v>
      </c>
      <c r="G397" s="70">
        <f t="shared" si="161"/>
        <v>95148329323</v>
      </c>
      <c r="H397" s="70">
        <v>32178435432</v>
      </c>
      <c r="I397" s="70">
        <v>10466142100</v>
      </c>
      <c r="J397" s="70">
        <v>2793388918</v>
      </c>
      <c r="K397" s="70">
        <v>49710362873</v>
      </c>
      <c r="L397" s="70">
        <f t="shared" si="162"/>
        <v>1213401176144</v>
      </c>
      <c r="M397" s="70">
        <v>597435983144</v>
      </c>
      <c r="N397" s="70">
        <v>465897113000</v>
      </c>
      <c r="O397" s="70">
        <v>150068080000</v>
      </c>
      <c r="P397" s="70">
        <f t="shared" si="163"/>
        <v>392094651150</v>
      </c>
      <c r="Q397" s="70">
        <v>143607100000</v>
      </c>
      <c r="R397" s="70">
        <v>0</v>
      </c>
      <c r="S397" s="70">
        <v>90381857150</v>
      </c>
      <c r="T397" s="70">
        <v>69081440000</v>
      </c>
      <c r="U397" s="70">
        <v>89024254000</v>
      </c>
      <c r="V397" s="70">
        <f t="shared" si="164"/>
        <v>1765769514470.8999</v>
      </c>
      <c r="W397" s="70">
        <f t="shared" si="165"/>
        <v>782410837096.90002</v>
      </c>
      <c r="X397" s="70">
        <v>501704498102.90002</v>
      </c>
      <c r="Y397" s="70">
        <v>0</v>
      </c>
      <c r="Z397" s="70">
        <v>0</v>
      </c>
      <c r="AA397" s="70">
        <v>37951885000</v>
      </c>
      <c r="AB397" s="70">
        <v>2745000000</v>
      </c>
      <c r="AC397" s="70">
        <v>0</v>
      </c>
      <c r="AD397" s="70">
        <v>235009453994</v>
      </c>
      <c r="AE397" s="70">
        <v>5000000000</v>
      </c>
      <c r="AF397" s="70">
        <f t="shared" si="166"/>
        <v>983358677374</v>
      </c>
      <c r="AG397" s="70">
        <v>177218656600</v>
      </c>
      <c r="AH397" s="70">
        <v>389153493138</v>
      </c>
      <c r="AI397" s="70">
        <v>416986527636</v>
      </c>
      <c r="AJ397" s="70">
        <f t="shared" si="167"/>
        <v>93072727853.899994</v>
      </c>
      <c r="AK397" s="70">
        <v>93072727853.899994</v>
      </c>
      <c r="AL397" s="70">
        <v>0</v>
      </c>
      <c r="AM397" s="70">
        <v>0</v>
      </c>
      <c r="AN397" s="70">
        <v>0</v>
      </c>
      <c r="AO397" s="70">
        <v>0</v>
      </c>
      <c r="AP397" s="70">
        <v>0</v>
      </c>
      <c r="AQ397" s="70">
        <f t="shared" si="168"/>
        <v>27947370000</v>
      </c>
      <c r="AR397" s="70">
        <v>0</v>
      </c>
      <c r="AS397" s="70">
        <v>11000000000</v>
      </c>
      <c r="AT397" s="70">
        <v>16947370000</v>
      </c>
      <c r="AU397" s="70">
        <v>0</v>
      </c>
      <c r="AV397" s="71">
        <f t="shared" si="169"/>
        <v>-65125357853.899902</v>
      </c>
      <c r="AW397" s="71">
        <f t="shared" si="148"/>
        <v>65125357853.899994</v>
      </c>
      <c r="AX397" s="60">
        <f t="shared" si="159"/>
        <v>9.1552734375E-5</v>
      </c>
      <c r="AY397" s="72">
        <v>1</v>
      </c>
      <c r="AZ397" s="73"/>
      <c r="BA397" s="52">
        <v>1</v>
      </c>
      <c r="BB397" s="64"/>
      <c r="BC397" s="64"/>
      <c r="BD397" s="64"/>
      <c r="BE397" s="64"/>
      <c r="BF397" s="64"/>
      <c r="BG397" s="74" t="s">
        <v>96</v>
      </c>
      <c r="BH397" s="74" t="s">
        <v>102</v>
      </c>
      <c r="BJ397" s="64">
        <v>1</v>
      </c>
    </row>
    <row r="398" spans="1:62" ht="15" customHeight="1" x14ac:dyDescent="0.25">
      <c r="A398" s="53">
        <f t="shared" si="158"/>
        <v>305</v>
      </c>
      <c r="B398" s="53">
        <f t="shared" si="158"/>
        <v>10</v>
      </c>
      <c r="C398" s="54" t="s">
        <v>542</v>
      </c>
      <c r="D398" s="55" t="s">
        <v>121</v>
      </c>
      <c r="E398" s="56">
        <v>42366</v>
      </c>
      <c r="F398" s="57">
        <f t="shared" si="160"/>
        <v>1478763664706</v>
      </c>
      <c r="G398" s="58">
        <f t="shared" si="161"/>
        <v>126702132133</v>
      </c>
      <c r="H398" s="58">
        <v>16335675000</v>
      </c>
      <c r="I398" s="58">
        <v>5504476000</v>
      </c>
      <c r="J398" s="58">
        <v>18714690378</v>
      </c>
      <c r="K398" s="58">
        <v>86147290755</v>
      </c>
      <c r="L398" s="58">
        <f t="shared" si="162"/>
        <v>1052277115573</v>
      </c>
      <c r="M398" s="58">
        <v>353851230573</v>
      </c>
      <c r="N398" s="58">
        <v>538143615000</v>
      </c>
      <c r="O398" s="58">
        <v>160282270000</v>
      </c>
      <c r="P398" s="58">
        <f t="shared" si="163"/>
        <v>299784417000</v>
      </c>
      <c r="Q398" s="58">
        <v>0</v>
      </c>
      <c r="R398" s="58">
        <v>0</v>
      </c>
      <c r="S398" s="58">
        <v>117766000000</v>
      </c>
      <c r="T398" s="58">
        <v>101991151000</v>
      </c>
      <c r="U398" s="58">
        <v>80027266000</v>
      </c>
      <c r="V398" s="58">
        <f t="shared" si="164"/>
        <v>2152486659687</v>
      </c>
      <c r="W398" s="58">
        <f t="shared" si="165"/>
        <v>841896047136</v>
      </c>
      <c r="X398" s="58">
        <v>640494029988</v>
      </c>
      <c r="Y398" s="58">
        <v>0</v>
      </c>
      <c r="Z398" s="58">
        <v>0</v>
      </c>
      <c r="AA398" s="58">
        <v>5923654000</v>
      </c>
      <c r="AB398" s="58">
        <v>916200000</v>
      </c>
      <c r="AC398" s="58">
        <v>2066481590</v>
      </c>
      <c r="AD398" s="58">
        <v>188495681558</v>
      </c>
      <c r="AE398" s="58">
        <v>4000000000</v>
      </c>
      <c r="AF398" s="58">
        <f t="shared" si="166"/>
        <v>1310590612551</v>
      </c>
      <c r="AG398" s="58">
        <v>26510147700</v>
      </c>
      <c r="AH398" s="58">
        <v>499425130777</v>
      </c>
      <c r="AI398" s="58">
        <v>784655334074</v>
      </c>
      <c r="AJ398" s="58">
        <f t="shared" si="167"/>
        <v>694763393235</v>
      </c>
      <c r="AK398" s="58">
        <v>694763393235</v>
      </c>
      <c r="AL398" s="58">
        <v>0</v>
      </c>
      <c r="AM398" s="58">
        <v>0</v>
      </c>
      <c r="AN398" s="58">
        <v>0</v>
      </c>
      <c r="AO398" s="58">
        <v>0</v>
      </c>
      <c r="AP398" s="58">
        <v>0</v>
      </c>
      <c r="AQ398" s="58">
        <f t="shared" si="168"/>
        <v>0</v>
      </c>
      <c r="AR398" s="58">
        <v>0</v>
      </c>
      <c r="AS398" s="58">
        <v>0</v>
      </c>
      <c r="AT398" s="58">
        <v>0</v>
      </c>
      <c r="AU398" s="58">
        <v>0</v>
      </c>
      <c r="AV398" s="59">
        <f t="shared" si="169"/>
        <v>-673722994981</v>
      </c>
      <c r="AW398" s="59">
        <f t="shared" si="148"/>
        <v>694763393235</v>
      </c>
      <c r="AX398" s="60">
        <f t="shared" si="159"/>
        <v>21040398254</v>
      </c>
      <c r="AY398" s="61">
        <v>1</v>
      </c>
      <c r="AZ398" s="62"/>
      <c r="BA398" s="52">
        <v>1</v>
      </c>
      <c r="BB398" s="6"/>
      <c r="BC398" s="6"/>
      <c r="BD398" s="6"/>
      <c r="BE398" s="64">
        <v>1</v>
      </c>
      <c r="BG398" s="5" t="s">
        <v>96</v>
      </c>
      <c r="BH398" s="5" t="s">
        <v>186</v>
      </c>
      <c r="BJ398" s="6">
        <v>1</v>
      </c>
    </row>
    <row r="399" spans="1:62" ht="15" customHeight="1" x14ac:dyDescent="0.25">
      <c r="A399" s="53">
        <f t="shared" si="158"/>
        <v>306</v>
      </c>
      <c r="B399" s="53">
        <f t="shared" si="158"/>
        <v>11</v>
      </c>
      <c r="C399" s="54" t="s">
        <v>543</v>
      </c>
      <c r="D399" s="55" t="s">
        <v>119</v>
      </c>
      <c r="E399" s="56">
        <v>42367</v>
      </c>
      <c r="F399" s="57">
        <f t="shared" si="160"/>
        <v>1339232277596</v>
      </c>
      <c r="G399" s="58">
        <f t="shared" si="161"/>
        <v>62032395996</v>
      </c>
      <c r="H399" s="58">
        <v>13816000000</v>
      </c>
      <c r="I399" s="58">
        <v>3126382984</v>
      </c>
      <c r="J399" s="58">
        <v>6319470012</v>
      </c>
      <c r="K399" s="58">
        <v>38770543000</v>
      </c>
      <c r="L399" s="58">
        <f t="shared" si="162"/>
        <v>1049164491600</v>
      </c>
      <c r="M399" s="58">
        <v>371729378600</v>
      </c>
      <c r="N399" s="58">
        <v>451047893000</v>
      </c>
      <c r="O399" s="58">
        <v>226387220000</v>
      </c>
      <c r="P399" s="58">
        <f t="shared" si="163"/>
        <v>228035390000</v>
      </c>
      <c r="Q399" s="58">
        <v>4000000000</v>
      </c>
      <c r="R399" s="58">
        <v>0</v>
      </c>
      <c r="S399" s="58">
        <v>73288910000</v>
      </c>
      <c r="T399" s="58">
        <v>74453764000</v>
      </c>
      <c r="U399" s="58">
        <v>76292716000</v>
      </c>
      <c r="V399" s="58">
        <f t="shared" si="164"/>
        <v>1530524031738.6001</v>
      </c>
      <c r="W399" s="58">
        <f t="shared" si="165"/>
        <v>627601840202.6001</v>
      </c>
      <c r="X399" s="58">
        <v>439415338744.20001</v>
      </c>
      <c r="Y399" s="58">
        <v>0</v>
      </c>
      <c r="Z399" s="58">
        <v>0</v>
      </c>
      <c r="AA399" s="58">
        <v>20000000000</v>
      </c>
      <c r="AB399" s="58">
        <v>3705600000</v>
      </c>
      <c r="AC399" s="58">
        <v>1694238298.4000001</v>
      </c>
      <c r="AD399" s="58">
        <v>159086663160</v>
      </c>
      <c r="AE399" s="58">
        <v>3700000000</v>
      </c>
      <c r="AF399" s="58">
        <f t="shared" si="166"/>
        <v>902922191536</v>
      </c>
      <c r="AG399" s="58">
        <v>27409306000</v>
      </c>
      <c r="AH399" s="58">
        <v>315714399511</v>
      </c>
      <c r="AI399" s="58">
        <v>559798486025</v>
      </c>
      <c r="AJ399" s="58">
        <f t="shared" si="167"/>
        <v>214041754142.60001</v>
      </c>
      <c r="AK399" s="58">
        <v>210791754142.60001</v>
      </c>
      <c r="AL399" s="58">
        <v>0</v>
      </c>
      <c r="AM399" s="58">
        <v>0</v>
      </c>
      <c r="AN399" s="58">
        <v>2250000000</v>
      </c>
      <c r="AO399" s="58">
        <v>0</v>
      </c>
      <c r="AP399" s="58">
        <v>1000000000</v>
      </c>
      <c r="AQ399" s="58">
        <f t="shared" si="168"/>
        <v>22750000000</v>
      </c>
      <c r="AR399" s="58">
        <v>0</v>
      </c>
      <c r="AS399" s="58">
        <v>20500000000</v>
      </c>
      <c r="AT399" s="58">
        <v>0</v>
      </c>
      <c r="AU399" s="58">
        <v>2250000000</v>
      </c>
      <c r="AV399" s="59">
        <f t="shared" si="169"/>
        <v>-191291754142.6001</v>
      </c>
      <c r="AW399" s="59">
        <f t="shared" si="148"/>
        <v>191291754142.60001</v>
      </c>
      <c r="AX399" s="60">
        <f t="shared" si="159"/>
        <v>0</v>
      </c>
      <c r="AY399" s="61">
        <v>1</v>
      </c>
      <c r="AZ399" s="62"/>
      <c r="BA399" s="52">
        <v>1</v>
      </c>
      <c r="BB399" s="6"/>
      <c r="BC399" s="6"/>
      <c r="BD399" s="6"/>
      <c r="BE399" s="52">
        <v>1</v>
      </c>
      <c r="BG399" s="5" t="s">
        <v>96</v>
      </c>
      <c r="BH399" s="5" t="s">
        <v>109</v>
      </c>
      <c r="BJ399" s="6">
        <v>1</v>
      </c>
    </row>
    <row r="400" spans="1:62" ht="15" customHeight="1" x14ac:dyDescent="0.25">
      <c r="A400" s="53">
        <f t="shared" si="158"/>
        <v>307</v>
      </c>
      <c r="B400" s="53">
        <f t="shared" si="158"/>
        <v>12</v>
      </c>
      <c r="C400" s="54" t="s">
        <v>544</v>
      </c>
      <c r="D400" s="55" t="s">
        <v>121</v>
      </c>
      <c r="E400" s="56">
        <v>42368</v>
      </c>
      <c r="F400" s="57">
        <f t="shared" si="160"/>
        <v>1066682838640</v>
      </c>
      <c r="G400" s="58">
        <f t="shared" si="161"/>
        <v>155323175540</v>
      </c>
      <c r="H400" s="58">
        <v>76423823040</v>
      </c>
      <c r="I400" s="58">
        <v>11478823834</v>
      </c>
      <c r="J400" s="58">
        <v>10500000000</v>
      </c>
      <c r="K400" s="58">
        <v>56920528666</v>
      </c>
      <c r="L400" s="58">
        <f t="shared" si="162"/>
        <v>754367594060</v>
      </c>
      <c r="M400" s="58">
        <v>140796202060</v>
      </c>
      <c r="N400" s="58">
        <v>436204782000</v>
      </c>
      <c r="O400" s="58">
        <v>177366610000</v>
      </c>
      <c r="P400" s="58">
        <f t="shared" si="163"/>
        <v>156992069040</v>
      </c>
      <c r="Q400" s="58">
        <v>1105899900</v>
      </c>
      <c r="R400" s="58">
        <v>0</v>
      </c>
      <c r="S400" s="58">
        <v>83179882140</v>
      </c>
      <c r="T400" s="58">
        <v>72706287000</v>
      </c>
      <c r="U400" s="58">
        <v>0</v>
      </c>
      <c r="V400" s="58">
        <f t="shared" si="164"/>
        <v>1153795329415</v>
      </c>
      <c r="W400" s="58">
        <f t="shared" si="165"/>
        <v>431817002905</v>
      </c>
      <c r="X400" s="58">
        <v>422151502905</v>
      </c>
      <c r="Y400" s="58">
        <v>0</v>
      </c>
      <c r="Z400" s="58">
        <v>0</v>
      </c>
      <c r="AA400" s="58">
        <v>5000000000</v>
      </c>
      <c r="AB400" s="58">
        <v>2619500000</v>
      </c>
      <c r="AC400" s="58">
        <v>0</v>
      </c>
      <c r="AD400" s="58">
        <v>1046000000</v>
      </c>
      <c r="AE400" s="58">
        <v>1000000000</v>
      </c>
      <c r="AF400" s="58">
        <f t="shared" si="166"/>
        <v>721978326510</v>
      </c>
      <c r="AG400" s="58">
        <v>41209649500</v>
      </c>
      <c r="AH400" s="58">
        <v>245981677811</v>
      </c>
      <c r="AI400" s="58">
        <v>434786999199</v>
      </c>
      <c r="AJ400" s="58">
        <f t="shared" si="167"/>
        <v>98112490775</v>
      </c>
      <c r="AK400" s="58">
        <v>98112490775</v>
      </c>
      <c r="AL400" s="58">
        <v>0</v>
      </c>
      <c r="AM400" s="58">
        <v>0</v>
      </c>
      <c r="AN400" s="58">
        <v>0</v>
      </c>
      <c r="AO400" s="58">
        <v>0</v>
      </c>
      <c r="AP400" s="58">
        <v>0</v>
      </c>
      <c r="AQ400" s="58">
        <f t="shared" si="168"/>
        <v>11000000000</v>
      </c>
      <c r="AR400" s="58">
        <v>0</v>
      </c>
      <c r="AS400" s="58">
        <v>11000000000</v>
      </c>
      <c r="AT400" s="58">
        <v>0</v>
      </c>
      <c r="AU400" s="58">
        <v>0</v>
      </c>
      <c r="AV400" s="59">
        <f t="shared" si="169"/>
        <v>-87112490775</v>
      </c>
      <c r="AW400" s="59">
        <f t="shared" si="148"/>
        <v>87112490775</v>
      </c>
      <c r="AX400" s="60">
        <f t="shared" si="159"/>
        <v>0</v>
      </c>
      <c r="AY400" s="61">
        <v>1</v>
      </c>
      <c r="AZ400" s="62"/>
      <c r="BA400" s="52">
        <v>1</v>
      </c>
      <c r="BB400" s="6"/>
      <c r="BC400" s="6"/>
      <c r="BD400" s="6"/>
      <c r="BG400" s="5" t="s">
        <v>96</v>
      </c>
      <c r="BH400" s="5" t="s">
        <v>97</v>
      </c>
      <c r="BJ400" s="6">
        <v>1</v>
      </c>
    </row>
    <row r="401" spans="1:62" ht="15" customHeight="1" x14ac:dyDescent="0.25">
      <c r="A401" s="53">
        <f t="shared" si="158"/>
        <v>308</v>
      </c>
      <c r="B401" s="53">
        <f t="shared" si="158"/>
        <v>13</v>
      </c>
      <c r="C401" s="54" t="s">
        <v>545</v>
      </c>
      <c r="D401" s="55" t="s">
        <v>117</v>
      </c>
      <c r="E401" s="56">
        <v>42354</v>
      </c>
      <c r="F401" s="57">
        <f t="shared" si="160"/>
        <v>1736096155970</v>
      </c>
      <c r="G401" s="58">
        <f t="shared" si="161"/>
        <v>268821537250</v>
      </c>
      <c r="H401" s="58">
        <v>168179718000</v>
      </c>
      <c r="I401" s="58">
        <v>40367340953</v>
      </c>
      <c r="J401" s="58">
        <v>18073000000</v>
      </c>
      <c r="K401" s="58">
        <v>42201478297</v>
      </c>
      <c r="L401" s="58">
        <f t="shared" si="162"/>
        <v>1067679120000</v>
      </c>
      <c r="M401" s="58">
        <v>245946301000</v>
      </c>
      <c r="N401" s="58">
        <v>709288709000</v>
      </c>
      <c r="O401" s="58">
        <v>112444110000</v>
      </c>
      <c r="P401" s="58">
        <f t="shared" si="163"/>
        <v>399595498720</v>
      </c>
      <c r="Q401" s="58">
        <v>1250000000</v>
      </c>
      <c r="R401" s="58">
        <v>0</v>
      </c>
      <c r="S401" s="58">
        <v>194107661000</v>
      </c>
      <c r="T401" s="58">
        <v>204237837720</v>
      </c>
      <c r="U401" s="58">
        <v>0</v>
      </c>
      <c r="V401" s="58">
        <f t="shared" si="164"/>
        <v>1722651280595</v>
      </c>
      <c r="W401" s="58">
        <f t="shared" si="165"/>
        <v>857022236175</v>
      </c>
      <c r="X401" s="58">
        <v>836260192175</v>
      </c>
      <c r="Y401" s="58">
        <v>0</v>
      </c>
      <c r="Z401" s="58">
        <v>0</v>
      </c>
      <c r="AA401" s="58">
        <v>7106800000</v>
      </c>
      <c r="AB401" s="58">
        <v>235000000</v>
      </c>
      <c r="AC401" s="58">
        <v>0</v>
      </c>
      <c r="AD401" s="58">
        <v>9535244000</v>
      </c>
      <c r="AE401" s="58">
        <v>3885000000</v>
      </c>
      <c r="AF401" s="58">
        <f t="shared" si="166"/>
        <v>865629044420</v>
      </c>
      <c r="AG401" s="58">
        <v>33070270300</v>
      </c>
      <c r="AH401" s="58">
        <v>421785760175</v>
      </c>
      <c r="AI401" s="58">
        <v>410773013945</v>
      </c>
      <c r="AJ401" s="58">
        <f t="shared" si="167"/>
        <v>63415124625</v>
      </c>
      <c r="AK401" s="58">
        <v>63015124625</v>
      </c>
      <c r="AL401" s="58">
        <v>0</v>
      </c>
      <c r="AM401" s="58">
        <v>0</v>
      </c>
      <c r="AN401" s="58">
        <v>0</v>
      </c>
      <c r="AO401" s="58">
        <v>0</v>
      </c>
      <c r="AP401" s="58">
        <v>400000000</v>
      </c>
      <c r="AQ401" s="58">
        <f t="shared" si="168"/>
        <v>0</v>
      </c>
      <c r="AR401" s="58">
        <v>0</v>
      </c>
      <c r="AS401" s="58">
        <v>0</v>
      </c>
      <c r="AT401" s="58">
        <v>0</v>
      </c>
      <c r="AU401" s="58">
        <v>0</v>
      </c>
      <c r="AV401" s="59">
        <f t="shared" si="169"/>
        <v>13444875375</v>
      </c>
      <c r="AW401" s="59">
        <f t="shared" si="148"/>
        <v>63415124625</v>
      </c>
      <c r="AX401" s="60">
        <f t="shared" si="159"/>
        <v>76860000000</v>
      </c>
      <c r="AY401" s="61">
        <v>1</v>
      </c>
      <c r="AZ401" s="62"/>
      <c r="BA401" s="52">
        <v>1</v>
      </c>
      <c r="BB401" s="6"/>
      <c r="BC401" s="6"/>
      <c r="BD401" s="6"/>
      <c r="BE401" s="52">
        <v>1</v>
      </c>
      <c r="BG401" s="5" t="s">
        <v>96</v>
      </c>
      <c r="BH401" s="5" t="s">
        <v>130</v>
      </c>
      <c r="BJ401" s="6">
        <v>1</v>
      </c>
    </row>
    <row r="402" spans="1:62" s="74" customFormat="1" ht="15" customHeight="1" x14ac:dyDescent="0.25">
      <c r="A402" s="75" t="s">
        <v>145</v>
      </c>
      <c r="B402" s="75" t="s">
        <v>145</v>
      </c>
      <c r="C402" s="76" t="s">
        <v>146</v>
      </c>
      <c r="D402" s="77"/>
      <c r="E402" s="77"/>
      <c r="F402" s="78">
        <f>SUM(F389:F399)</f>
        <v>15774017787631.24</v>
      </c>
      <c r="G402" s="78">
        <f t="shared" ref="G402:AZ402" si="170">SUM(G389:G399)</f>
        <v>1059260193831.24</v>
      </c>
      <c r="H402" s="78">
        <f t="shared" si="170"/>
        <v>234771883322</v>
      </c>
      <c r="I402" s="78">
        <f t="shared" si="170"/>
        <v>75649958273.23999</v>
      </c>
      <c r="J402" s="78">
        <f t="shared" si="170"/>
        <v>94747443943</v>
      </c>
      <c r="K402" s="78">
        <f t="shared" si="170"/>
        <v>654090908293</v>
      </c>
      <c r="L402" s="78">
        <f t="shared" si="170"/>
        <v>11365765259004</v>
      </c>
      <c r="M402" s="78">
        <f t="shared" si="170"/>
        <v>3620356780624</v>
      </c>
      <c r="N402" s="78">
        <f t="shared" si="170"/>
        <v>5755494944000</v>
      </c>
      <c r="O402" s="78">
        <f t="shared" si="170"/>
        <v>1989913534380</v>
      </c>
      <c r="P402" s="78">
        <f t="shared" si="170"/>
        <v>3348992334796</v>
      </c>
      <c r="Q402" s="78">
        <f t="shared" si="170"/>
        <v>182471724950</v>
      </c>
      <c r="R402" s="78">
        <f t="shared" si="170"/>
        <v>0</v>
      </c>
      <c r="S402" s="78">
        <f t="shared" si="170"/>
        <v>1007504872986</v>
      </c>
      <c r="T402" s="78">
        <f t="shared" si="170"/>
        <v>1082191156860</v>
      </c>
      <c r="U402" s="78">
        <f t="shared" si="170"/>
        <v>1076824580000</v>
      </c>
      <c r="V402" s="78">
        <f t="shared" si="170"/>
        <v>17542782077667.74</v>
      </c>
      <c r="W402" s="78">
        <f t="shared" si="170"/>
        <v>8392828282701.7402</v>
      </c>
      <c r="X402" s="78">
        <f t="shared" si="170"/>
        <v>6056109966792.3408</v>
      </c>
      <c r="Y402" s="78">
        <f t="shared" si="170"/>
        <v>0</v>
      </c>
      <c r="Z402" s="78">
        <f t="shared" si="170"/>
        <v>8248000000</v>
      </c>
      <c r="AA402" s="78">
        <f t="shared" si="170"/>
        <v>173364757668</v>
      </c>
      <c r="AB402" s="78">
        <f t="shared" si="170"/>
        <v>63151275000</v>
      </c>
      <c r="AC402" s="78">
        <f t="shared" si="170"/>
        <v>24364885058.400002</v>
      </c>
      <c r="AD402" s="78">
        <f t="shared" si="170"/>
        <v>2034530467592</v>
      </c>
      <c r="AE402" s="78">
        <f t="shared" si="170"/>
        <v>33058930591</v>
      </c>
      <c r="AF402" s="78">
        <f t="shared" si="170"/>
        <v>9149953794966</v>
      </c>
      <c r="AG402" s="78">
        <f t="shared" si="170"/>
        <v>634246822576</v>
      </c>
      <c r="AH402" s="78">
        <f t="shared" si="170"/>
        <v>3475832518782</v>
      </c>
      <c r="AI402" s="78">
        <f t="shared" si="170"/>
        <v>5039874453608</v>
      </c>
      <c r="AJ402" s="78">
        <f t="shared" si="170"/>
        <v>2014412387760.5</v>
      </c>
      <c r="AK402" s="78">
        <f t="shared" si="170"/>
        <v>1991868387760.5</v>
      </c>
      <c r="AL402" s="78">
        <f t="shared" si="170"/>
        <v>0</v>
      </c>
      <c r="AM402" s="78">
        <f t="shared" si="170"/>
        <v>4224000000</v>
      </c>
      <c r="AN402" s="78">
        <f t="shared" si="170"/>
        <v>2710000000</v>
      </c>
      <c r="AO402" s="78">
        <f t="shared" si="170"/>
        <v>14610000000</v>
      </c>
      <c r="AP402" s="78">
        <f t="shared" si="170"/>
        <v>1000000000</v>
      </c>
      <c r="AQ402" s="78">
        <f t="shared" si="170"/>
        <v>224607699470</v>
      </c>
      <c r="AR402" s="78">
        <f t="shared" si="170"/>
        <v>10000000000</v>
      </c>
      <c r="AS402" s="78">
        <f t="shared" si="170"/>
        <v>179805800000</v>
      </c>
      <c r="AT402" s="78">
        <f t="shared" si="170"/>
        <v>17951899470</v>
      </c>
      <c r="AU402" s="78">
        <f t="shared" si="170"/>
        <v>16850000000</v>
      </c>
      <c r="AV402" s="78">
        <f t="shared" si="170"/>
        <v>-1768764290036.5</v>
      </c>
      <c r="AW402" s="78">
        <f t="shared" si="170"/>
        <v>1789804688290.5</v>
      </c>
      <c r="AX402" s="79">
        <f t="shared" si="170"/>
        <v>21040398254.000092</v>
      </c>
      <c r="AY402" s="80">
        <f t="shared" si="170"/>
        <v>11</v>
      </c>
      <c r="AZ402" s="81">
        <f t="shared" si="170"/>
        <v>0</v>
      </c>
      <c r="BA402" s="64"/>
      <c r="BB402" s="64"/>
      <c r="BC402" s="64"/>
      <c r="BD402" s="64"/>
      <c r="BE402" s="64"/>
      <c r="BF402" s="64"/>
      <c r="BJ402" s="64"/>
    </row>
    <row r="403" spans="1:62" s="74" customFormat="1" ht="15" customHeight="1" x14ac:dyDescent="0.25">
      <c r="A403" s="75" t="s">
        <v>147</v>
      </c>
      <c r="B403" s="75" t="s">
        <v>147</v>
      </c>
      <c r="C403" s="76" t="s">
        <v>148</v>
      </c>
      <c r="D403" s="77"/>
      <c r="E403" s="77"/>
      <c r="F403" s="78">
        <f>SUM(F400:F401)</f>
        <v>2802778994610</v>
      </c>
      <c r="G403" s="78">
        <f t="shared" ref="G403:AZ403" si="171">SUM(G400:G401)</f>
        <v>424144712790</v>
      </c>
      <c r="H403" s="78">
        <f t="shared" si="171"/>
        <v>244603541040</v>
      </c>
      <c r="I403" s="78">
        <f t="shared" si="171"/>
        <v>51846164787</v>
      </c>
      <c r="J403" s="78">
        <f t="shared" si="171"/>
        <v>28573000000</v>
      </c>
      <c r="K403" s="78">
        <f t="shared" si="171"/>
        <v>99122006963</v>
      </c>
      <c r="L403" s="78">
        <f t="shared" si="171"/>
        <v>1822046714060</v>
      </c>
      <c r="M403" s="78">
        <f t="shared" si="171"/>
        <v>386742503060</v>
      </c>
      <c r="N403" s="78">
        <f t="shared" si="171"/>
        <v>1145493491000</v>
      </c>
      <c r="O403" s="78">
        <f t="shared" si="171"/>
        <v>289810720000</v>
      </c>
      <c r="P403" s="78">
        <f t="shared" si="171"/>
        <v>556587567760</v>
      </c>
      <c r="Q403" s="78">
        <f t="shared" si="171"/>
        <v>2355899900</v>
      </c>
      <c r="R403" s="78">
        <f t="shared" si="171"/>
        <v>0</v>
      </c>
      <c r="S403" s="78">
        <f t="shared" si="171"/>
        <v>277287543140</v>
      </c>
      <c r="T403" s="78">
        <f t="shared" si="171"/>
        <v>276944124720</v>
      </c>
      <c r="U403" s="78">
        <f t="shared" si="171"/>
        <v>0</v>
      </c>
      <c r="V403" s="78">
        <f t="shared" si="171"/>
        <v>2876446610010</v>
      </c>
      <c r="W403" s="78">
        <f t="shared" si="171"/>
        <v>1288839239080</v>
      </c>
      <c r="X403" s="78">
        <f t="shared" si="171"/>
        <v>1258411695080</v>
      </c>
      <c r="Y403" s="78">
        <f t="shared" si="171"/>
        <v>0</v>
      </c>
      <c r="Z403" s="78">
        <f t="shared" si="171"/>
        <v>0</v>
      </c>
      <c r="AA403" s="78">
        <f t="shared" si="171"/>
        <v>12106800000</v>
      </c>
      <c r="AB403" s="78">
        <f t="shared" si="171"/>
        <v>2854500000</v>
      </c>
      <c r="AC403" s="78">
        <f t="shared" si="171"/>
        <v>0</v>
      </c>
      <c r="AD403" s="78">
        <f t="shared" si="171"/>
        <v>10581244000</v>
      </c>
      <c r="AE403" s="78">
        <f t="shared" si="171"/>
        <v>4885000000</v>
      </c>
      <c r="AF403" s="78">
        <f t="shared" si="171"/>
        <v>1587607370930</v>
      </c>
      <c r="AG403" s="78">
        <f t="shared" si="171"/>
        <v>74279919800</v>
      </c>
      <c r="AH403" s="78">
        <f t="shared" si="171"/>
        <v>667767437986</v>
      </c>
      <c r="AI403" s="78">
        <f t="shared" si="171"/>
        <v>845560013144</v>
      </c>
      <c r="AJ403" s="78">
        <f t="shared" si="171"/>
        <v>161527615400</v>
      </c>
      <c r="AK403" s="78">
        <f t="shared" si="171"/>
        <v>161127615400</v>
      </c>
      <c r="AL403" s="78">
        <f t="shared" si="171"/>
        <v>0</v>
      </c>
      <c r="AM403" s="78">
        <f t="shared" si="171"/>
        <v>0</v>
      </c>
      <c r="AN403" s="78">
        <f t="shared" si="171"/>
        <v>0</v>
      </c>
      <c r="AO403" s="78">
        <f t="shared" si="171"/>
        <v>0</v>
      </c>
      <c r="AP403" s="78">
        <f t="shared" si="171"/>
        <v>400000000</v>
      </c>
      <c r="AQ403" s="78">
        <f t="shared" si="171"/>
        <v>11000000000</v>
      </c>
      <c r="AR403" s="78">
        <f t="shared" si="171"/>
        <v>0</v>
      </c>
      <c r="AS403" s="78">
        <f t="shared" si="171"/>
        <v>11000000000</v>
      </c>
      <c r="AT403" s="78">
        <f t="shared" si="171"/>
        <v>0</v>
      </c>
      <c r="AU403" s="78">
        <f t="shared" si="171"/>
        <v>0</v>
      </c>
      <c r="AV403" s="78">
        <f t="shared" si="171"/>
        <v>-73667615400</v>
      </c>
      <c r="AW403" s="78">
        <f t="shared" si="171"/>
        <v>150527615400</v>
      </c>
      <c r="AX403" s="79">
        <f t="shared" si="171"/>
        <v>76860000000</v>
      </c>
      <c r="AY403" s="80">
        <f t="shared" si="171"/>
        <v>2</v>
      </c>
      <c r="AZ403" s="81">
        <f t="shared" si="171"/>
        <v>0</v>
      </c>
      <c r="BA403" s="64"/>
      <c r="BB403" s="64"/>
      <c r="BC403" s="64"/>
      <c r="BD403" s="64"/>
      <c r="BE403" s="64"/>
      <c r="BF403" s="64"/>
      <c r="BJ403" s="64"/>
    </row>
    <row r="404" spans="1:62" s="74" customFormat="1" ht="15" customHeight="1" x14ac:dyDescent="0.25">
      <c r="A404" s="75" t="s">
        <v>149</v>
      </c>
      <c r="B404" s="75" t="s">
        <v>149</v>
      </c>
      <c r="C404" s="76" t="s">
        <v>546</v>
      </c>
      <c r="D404" s="77"/>
      <c r="E404" s="77"/>
      <c r="F404" s="78">
        <f t="shared" ref="F404:AZ404" si="172">F402+F403</f>
        <v>18576796782241.242</v>
      </c>
      <c r="G404" s="78">
        <f t="shared" si="172"/>
        <v>1483404906621.24</v>
      </c>
      <c r="H404" s="78">
        <f t="shared" si="172"/>
        <v>479375424362</v>
      </c>
      <c r="I404" s="78">
        <f t="shared" si="172"/>
        <v>127496123060.23999</v>
      </c>
      <c r="J404" s="78">
        <f t="shared" si="172"/>
        <v>123320443943</v>
      </c>
      <c r="K404" s="78">
        <f t="shared" si="172"/>
        <v>753212915256</v>
      </c>
      <c r="L404" s="78">
        <f t="shared" si="172"/>
        <v>13187811973064</v>
      </c>
      <c r="M404" s="78">
        <f t="shared" si="172"/>
        <v>4007099283684</v>
      </c>
      <c r="N404" s="78">
        <f t="shared" si="172"/>
        <v>6900988435000</v>
      </c>
      <c r="O404" s="78">
        <f t="shared" si="172"/>
        <v>2279724254380</v>
      </c>
      <c r="P404" s="78">
        <f t="shared" si="172"/>
        <v>3905579902556</v>
      </c>
      <c r="Q404" s="78">
        <f t="shared" si="172"/>
        <v>184827624850</v>
      </c>
      <c r="R404" s="78">
        <f t="shared" si="172"/>
        <v>0</v>
      </c>
      <c r="S404" s="78">
        <f t="shared" si="172"/>
        <v>1284792416126</v>
      </c>
      <c r="T404" s="78">
        <f t="shared" si="172"/>
        <v>1359135281580</v>
      </c>
      <c r="U404" s="78">
        <f t="shared" si="172"/>
        <v>1076824580000</v>
      </c>
      <c r="V404" s="78">
        <f t="shared" si="172"/>
        <v>20419228687677.742</v>
      </c>
      <c r="W404" s="78">
        <f t="shared" si="172"/>
        <v>9681667521781.7402</v>
      </c>
      <c r="X404" s="78">
        <f t="shared" si="172"/>
        <v>7314521661872.3408</v>
      </c>
      <c r="Y404" s="78">
        <f t="shared" si="172"/>
        <v>0</v>
      </c>
      <c r="Z404" s="78">
        <f t="shared" si="172"/>
        <v>8248000000</v>
      </c>
      <c r="AA404" s="78">
        <f t="shared" si="172"/>
        <v>185471557668</v>
      </c>
      <c r="AB404" s="78">
        <f t="shared" si="172"/>
        <v>66005775000</v>
      </c>
      <c r="AC404" s="78">
        <f t="shared" si="172"/>
        <v>24364885058.400002</v>
      </c>
      <c r="AD404" s="78">
        <f t="shared" si="172"/>
        <v>2045111711592</v>
      </c>
      <c r="AE404" s="78">
        <f t="shared" si="172"/>
        <v>37943930591</v>
      </c>
      <c r="AF404" s="78">
        <f t="shared" si="172"/>
        <v>10737561165896</v>
      </c>
      <c r="AG404" s="78">
        <f t="shared" si="172"/>
        <v>708526742376</v>
      </c>
      <c r="AH404" s="78">
        <f t="shared" si="172"/>
        <v>4143599956768</v>
      </c>
      <c r="AI404" s="78">
        <f t="shared" si="172"/>
        <v>5885434466752</v>
      </c>
      <c r="AJ404" s="78">
        <f t="shared" si="172"/>
        <v>2175940003160.5</v>
      </c>
      <c r="AK404" s="78">
        <f t="shared" si="172"/>
        <v>2152996003160.5</v>
      </c>
      <c r="AL404" s="78">
        <f t="shared" si="172"/>
        <v>0</v>
      </c>
      <c r="AM404" s="78">
        <f t="shared" si="172"/>
        <v>4224000000</v>
      </c>
      <c r="AN404" s="78">
        <f t="shared" si="172"/>
        <v>2710000000</v>
      </c>
      <c r="AO404" s="78">
        <f t="shared" si="172"/>
        <v>14610000000</v>
      </c>
      <c r="AP404" s="78">
        <f t="shared" si="172"/>
        <v>1400000000</v>
      </c>
      <c r="AQ404" s="78">
        <f t="shared" si="172"/>
        <v>235607699470</v>
      </c>
      <c r="AR404" s="78">
        <f t="shared" si="172"/>
        <v>10000000000</v>
      </c>
      <c r="AS404" s="78">
        <f t="shared" si="172"/>
        <v>190805800000</v>
      </c>
      <c r="AT404" s="78">
        <f t="shared" si="172"/>
        <v>17951899470</v>
      </c>
      <c r="AU404" s="78">
        <f t="shared" si="172"/>
        <v>16850000000</v>
      </c>
      <c r="AV404" s="78">
        <f t="shared" si="172"/>
        <v>-1842431905436.5</v>
      </c>
      <c r="AW404" s="78">
        <f t="shared" si="172"/>
        <v>1940332303690.5</v>
      </c>
      <c r="AX404" s="79">
        <f t="shared" si="172"/>
        <v>97900398254.000092</v>
      </c>
      <c r="AY404" s="80">
        <f t="shared" si="172"/>
        <v>13</v>
      </c>
      <c r="AZ404" s="81">
        <f t="shared" si="172"/>
        <v>0</v>
      </c>
      <c r="BA404" s="64"/>
      <c r="BB404" s="64"/>
      <c r="BC404" s="64"/>
      <c r="BD404" s="64"/>
      <c r="BE404" s="64"/>
      <c r="BF404" s="64"/>
      <c r="BJ404" s="64"/>
    </row>
    <row r="405" spans="1:62" s="74" customFormat="1" ht="15" customHeight="1" x14ac:dyDescent="0.25">
      <c r="A405" s="75" t="s">
        <v>151</v>
      </c>
      <c r="B405" s="75" t="s">
        <v>151</v>
      </c>
      <c r="C405" s="76" t="s">
        <v>547</v>
      </c>
      <c r="D405" s="77"/>
      <c r="E405" s="77"/>
      <c r="F405" s="78">
        <f t="shared" ref="F405:AZ405" si="173">F404+F388</f>
        <v>23610843910241.242</v>
      </c>
      <c r="G405" s="78">
        <f t="shared" si="173"/>
        <v>4421686866621.2402</v>
      </c>
      <c r="H405" s="78">
        <f t="shared" si="173"/>
        <v>2903391247362</v>
      </c>
      <c r="I405" s="78">
        <f t="shared" si="173"/>
        <v>151781692060.23999</v>
      </c>
      <c r="J405" s="78">
        <f t="shared" si="173"/>
        <v>173655558943</v>
      </c>
      <c r="K405" s="78">
        <f t="shared" si="173"/>
        <v>1192858368256</v>
      </c>
      <c r="L405" s="78">
        <f t="shared" si="173"/>
        <v>14827030891064</v>
      </c>
      <c r="M405" s="78">
        <f t="shared" si="173"/>
        <v>4866800747684</v>
      </c>
      <c r="N405" s="78">
        <f t="shared" si="173"/>
        <v>7680505889000</v>
      </c>
      <c r="O405" s="78">
        <f t="shared" si="173"/>
        <v>2279724254380</v>
      </c>
      <c r="P405" s="78">
        <f t="shared" si="173"/>
        <v>4362126152556</v>
      </c>
      <c r="Q405" s="78">
        <f t="shared" si="173"/>
        <v>217273874850</v>
      </c>
      <c r="R405" s="78">
        <f t="shared" si="173"/>
        <v>0</v>
      </c>
      <c r="S405" s="78">
        <f t="shared" si="173"/>
        <v>1284792416126</v>
      </c>
      <c r="T405" s="78">
        <f t="shared" si="173"/>
        <v>1783235281580</v>
      </c>
      <c r="U405" s="78">
        <f t="shared" si="173"/>
        <v>1076824580000</v>
      </c>
      <c r="V405" s="78">
        <f t="shared" si="173"/>
        <v>25628275815677.742</v>
      </c>
      <c r="W405" s="78">
        <f t="shared" si="173"/>
        <v>12164200319781.74</v>
      </c>
      <c r="X405" s="78">
        <f t="shared" si="173"/>
        <v>8028847776572.3408</v>
      </c>
      <c r="Y405" s="78">
        <f t="shared" si="173"/>
        <v>0</v>
      </c>
      <c r="Z405" s="78">
        <f t="shared" si="173"/>
        <v>8248000000</v>
      </c>
      <c r="AA405" s="78">
        <f t="shared" si="173"/>
        <v>677216557668</v>
      </c>
      <c r="AB405" s="78">
        <f t="shared" si="173"/>
        <v>66005775000</v>
      </c>
      <c r="AC405" s="78">
        <f t="shared" si="173"/>
        <v>1292362166358.3999</v>
      </c>
      <c r="AD405" s="78">
        <f t="shared" si="173"/>
        <v>2046576113592</v>
      </c>
      <c r="AE405" s="78">
        <f t="shared" si="173"/>
        <v>44943930591</v>
      </c>
      <c r="AF405" s="78">
        <f t="shared" si="173"/>
        <v>13464075495896</v>
      </c>
      <c r="AG405" s="78">
        <f t="shared" si="173"/>
        <v>813768424951</v>
      </c>
      <c r="AH405" s="78">
        <f t="shared" si="173"/>
        <v>5636574246437</v>
      </c>
      <c r="AI405" s="78">
        <f t="shared" si="173"/>
        <v>7013732824508</v>
      </c>
      <c r="AJ405" s="78">
        <f t="shared" si="173"/>
        <v>2378940003160.5</v>
      </c>
      <c r="AK405" s="78">
        <f t="shared" si="173"/>
        <v>2352996003160.5</v>
      </c>
      <c r="AL405" s="78">
        <f t="shared" si="173"/>
        <v>0</v>
      </c>
      <c r="AM405" s="78">
        <f t="shared" si="173"/>
        <v>4224000000</v>
      </c>
      <c r="AN405" s="78">
        <f t="shared" si="173"/>
        <v>2710000000</v>
      </c>
      <c r="AO405" s="78">
        <f t="shared" si="173"/>
        <v>17610000000</v>
      </c>
      <c r="AP405" s="78">
        <f t="shared" si="173"/>
        <v>1400000000</v>
      </c>
      <c r="AQ405" s="78">
        <f t="shared" si="173"/>
        <v>263607699470</v>
      </c>
      <c r="AR405" s="78">
        <f t="shared" si="173"/>
        <v>10000000000</v>
      </c>
      <c r="AS405" s="78">
        <f t="shared" si="173"/>
        <v>215805800000</v>
      </c>
      <c r="AT405" s="78">
        <f t="shared" si="173"/>
        <v>17951899470</v>
      </c>
      <c r="AU405" s="78">
        <f t="shared" si="173"/>
        <v>19850000000</v>
      </c>
      <c r="AV405" s="78">
        <f t="shared" si="173"/>
        <v>-2017431905436.5</v>
      </c>
      <c r="AW405" s="78">
        <f t="shared" si="173"/>
        <v>2115332303690.5</v>
      </c>
      <c r="AX405" s="79">
        <f t="shared" si="173"/>
        <v>97900398254.000092</v>
      </c>
      <c r="AY405" s="80">
        <f t="shared" si="173"/>
        <v>14</v>
      </c>
      <c r="AZ405" s="81">
        <f t="shared" si="173"/>
        <v>0</v>
      </c>
      <c r="BA405" s="64"/>
      <c r="BB405" s="64"/>
      <c r="BC405" s="64"/>
      <c r="BD405" s="64"/>
      <c r="BE405" s="64"/>
      <c r="BF405" s="64"/>
      <c r="BJ405" s="64"/>
    </row>
    <row r="406" spans="1:62" ht="15" customHeight="1" x14ac:dyDescent="0.25">
      <c r="A406" s="42" t="s">
        <v>548</v>
      </c>
      <c r="B406" s="42" t="s">
        <v>548</v>
      </c>
      <c r="C406" s="43" t="s">
        <v>549</v>
      </c>
      <c r="D406" s="44" t="s">
        <v>123</v>
      </c>
      <c r="E406" s="45">
        <v>42361</v>
      </c>
      <c r="F406" s="82">
        <f t="shared" si="160"/>
        <v>10296924310000</v>
      </c>
      <c r="G406" s="47">
        <f t="shared" si="161"/>
        <v>5089508170000</v>
      </c>
      <c r="H406" s="47">
        <v>4012255300000</v>
      </c>
      <c r="I406" s="47">
        <v>12996200000</v>
      </c>
      <c r="J406" s="47">
        <v>289251210000</v>
      </c>
      <c r="K406" s="47">
        <v>775005460000</v>
      </c>
      <c r="L406" s="47">
        <f t="shared" si="162"/>
        <v>5186846140000</v>
      </c>
      <c r="M406" s="47">
        <v>4095361151000</v>
      </c>
      <c r="N406" s="47">
        <v>80402179000</v>
      </c>
      <c r="O406" s="47">
        <v>1011082810000</v>
      </c>
      <c r="P406" s="47">
        <f t="shared" si="163"/>
        <v>20570000000</v>
      </c>
      <c r="Q406" s="47">
        <v>15570000000</v>
      </c>
      <c r="R406" s="47">
        <v>0</v>
      </c>
      <c r="S406" s="47">
        <v>0</v>
      </c>
      <c r="T406" s="47">
        <v>5000000000</v>
      </c>
      <c r="U406" s="47">
        <v>0</v>
      </c>
      <c r="V406" s="47">
        <f t="shared" si="164"/>
        <v>11096924310000</v>
      </c>
      <c r="W406" s="47">
        <f t="shared" si="165"/>
        <v>5809876200000</v>
      </c>
      <c r="X406" s="47">
        <v>1052777951000</v>
      </c>
      <c r="Y406" s="47">
        <v>0</v>
      </c>
      <c r="Z406" s="47">
        <v>0</v>
      </c>
      <c r="AA406" s="47">
        <v>1171123100000</v>
      </c>
      <c r="AB406" s="47">
        <v>5954000000</v>
      </c>
      <c r="AC406" s="47">
        <v>2098380349000</v>
      </c>
      <c r="AD406" s="47">
        <v>1461640800000</v>
      </c>
      <c r="AE406" s="47">
        <v>20000000000</v>
      </c>
      <c r="AF406" s="47">
        <f t="shared" si="166"/>
        <v>5287048110000</v>
      </c>
      <c r="AG406" s="47">
        <v>408100427190</v>
      </c>
      <c r="AH406" s="47">
        <v>2188351274760</v>
      </c>
      <c r="AI406" s="47">
        <v>2690596408050</v>
      </c>
      <c r="AJ406" s="47">
        <f t="shared" si="167"/>
        <v>800000000000</v>
      </c>
      <c r="AK406" s="47">
        <v>800000000000</v>
      </c>
      <c r="AL406" s="47">
        <v>0</v>
      </c>
      <c r="AM406" s="47">
        <v>0</v>
      </c>
      <c r="AN406" s="47">
        <v>0</v>
      </c>
      <c r="AO406" s="47">
        <v>0</v>
      </c>
      <c r="AP406" s="47">
        <v>0</v>
      </c>
      <c r="AQ406" s="47">
        <f t="shared" si="168"/>
        <v>0</v>
      </c>
      <c r="AR406" s="47">
        <v>0</v>
      </c>
      <c r="AS406" s="47">
        <v>0</v>
      </c>
      <c r="AT406" s="47">
        <v>0</v>
      </c>
      <c r="AU406" s="47">
        <v>0</v>
      </c>
      <c r="AV406" s="48">
        <f t="shared" si="169"/>
        <v>-800000000000</v>
      </c>
      <c r="AW406" s="48">
        <f t="shared" si="148"/>
        <v>800000000000</v>
      </c>
      <c r="AX406" s="49">
        <f t="shared" si="159"/>
        <v>0</v>
      </c>
      <c r="AY406" s="50">
        <v>1</v>
      </c>
      <c r="AZ406" s="51"/>
      <c r="BA406" s="6" t="s">
        <v>95</v>
      </c>
      <c r="BB406" s="52">
        <v>1</v>
      </c>
      <c r="BC406" s="6"/>
      <c r="BD406" s="6"/>
      <c r="BG406" s="5" t="s">
        <v>96</v>
      </c>
      <c r="BH406" s="5" t="s">
        <v>155</v>
      </c>
      <c r="BJ406" s="64">
        <v>1</v>
      </c>
    </row>
    <row r="407" spans="1:62" ht="15" customHeight="1" x14ac:dyDescent="0.25">
      <c r="A407" s="67">
        <f>A401+1</f>
        <v>309</v>
      </c>
      <c r="B407" s="67">
        <v>1</v>
      </c>
      <c r="C407" s="54" t="s">
        <v>550</v>
      </c>
      <c r="D407" s="55" t="s">
        <v>119</v>
      </c>
      <c r="E407" s="56">
        <v>42366</v>
      </c>
      <c r="F407" s="57">
        <f t="shared" si="160"/>
        <v>2353638032000</v>
      </c>
      <c r="G407" s="58">
        <f t="shared" si="161"/>
        <v>228779401000</v>
      </c>
      <c r="H407" s="58">
        <v>36922909000</v>
      </c>
      <c r="I407" s="58">
        <v>12101162000</v>
      </c>
      <c r="J407" s="58">
        <v>28524333000</v>
      </c>
      <c r="K407" s="58">
        <v>151230997000</v>
      </c>
      <c r="L407" s="58">
        <f t="shared" si="162"/>
        <v>1681989674000</v>
      </c>
      <c r="M407" s="58">
        <v>984690894000</v>
      </c>
      <c r="N407" s="58">
        <v>543127247000</v>
      </c>
      <c r="O407" s="58">
        <v>154171533000</v>
      </c>
      <c r="P407" s="58">
        <f t="shared" si="163"/>
        <v>442868957000</v>
      </c>
      <c r="Q407" s="58">
        <v>0</v>
      </c>
      <c r="R407" s="58">
        <v>0</v>
      </c>
      <c r="S407" s="58">
        <v>192655015000</v>
      </c>
      <c r="T407" s="58">
        <v>5000000000</v>
      </c>
      <c r="U407" s="58">
        <v>245213942000</v>
      </c>
      <c r="V407" s="58">
        <f t="shared" si="164"/>
        <v>2793638032000</v>
      </c>
      <c r="W407" s="58">
        <f t="shared" si="165"/>
        <v>959208704000</v>
      </c>
      <c r="X407" s="58">
        <v>683843662000</v>
      </c>
      <c r="Y407" s="58">
        <v>0</v>
      </c>
      <c r="Z407" s="58">
        <v>0</v>
      </c>
      <c r="AA407" s="58">
        <v>21826700000</v>
      </c>
      <c r="AB407" s="58">
        <v>5300000000</v>
      </c>
      <c r="AC407" s="58">
        <v>4900000000</v>
      </c>
      <c r="AD407" s="58">
        <v>233338342000</v>
      </c>
      <c r="AE407" s="58">
        <v>10000000000</v>
      </c>
      <c r="AF407" s="58">
        <f t="shared" si="166"/>
        <v>1834429328000</v>
      </c>
      <c r="AG407" s="58">
        <v>129363172870</v>
      </c>
      <c r="AH407" s="58">
        <v>669306387614</v>
      </c>
      <c r="AI407" s="58">
        <v>1035759767516</v>
      </c>
      <c r="AJ407" s="58">
        <f t="shared" si="167"/>
        <v>440000000000</v>
      </c>
      <c r="AK407" s="58">
        <v>440000000000</v>
      </c>
      <c r="AL407" s="58">
        <v>0</v>
      </c>
      <c r="AM407" s="58">
        <v>0</v>
      </c>
      <c r="AN407" s="58">
        <v>0</v>
      </c>
      <c r="AO407" s="58">
        <v>0</v>
      </c>
      <c r="AP407" s="58">
        <v>0</v>
      </c>
      <c r="AQ407" s="58">
        <f t="shared" si="168"/>
        <v>0</v>
      </c>
      <c r="AR407" s="58">
        <v>0</v>
      </c>
      <c r="AS407" s="58">
        <v>0</v>
      </c>
      <c r="AT407" s="58">
        <v>0</v>
      </c>
      <c r="AU407" s="58">
        <v>0</v>
      </c>
      <c r="AV407" s="59">
        <f t="shared" si="169"/>
        <v>-440000000000</v>
      </c>
      <c r="AW407" s="59">
        <f t="shared" si="148"/>
        <v>440000000000</v>
      </c>
      <c r="AX407" s="60">
        <f t="shared" si="159"/>
        <v>0</v>
      </c>
      <c r="AY407" s="61">
        <v>1</v>
      </c>
      <c r="AZ407" s="62"/>
      <c r="BA407" s="52">
        <v>1</v>
      </c>
      <c r="BB407" s="6"/>
      <c r="BC407" s="6"/>
      <c r="BD407" s="6"/>
      <c r="BE407" s="64">
        <v>1</v>
      </c>
      <c r="BG407" s="5" t="s">
        <v>96</v>
      </c>
      <c r="BH407" s="5" t="s">
        <v>124</v>
      </c>
      <c r="BJ407" s="6">
        <v>1</v>
      </c>
    </row>
    <row r="408" spans="1:62" ht="15" customHeight="1" x14ac:dyDescent="0.25">
      <c r="A408" s="53">
        <f t="shared" ref="A408:B416" si="174">A407+1</f>
        <v>310</v>
      </c>
      <c r="B408" s="53">
        <f t="shared" si="174"/>
        <v>2</v>
      </c>
      <c r="C408" s="54" t="s">
        <v>551</v>
      </c>
      <c r="D408" s="55" t="s">
        <v>541</v>
      </c>
      <c r="E408" s="56">
        <v>42361</v>
      </c>
      <c r="F408" s="57">
        <f t="shared" si="160"/>
        <v>2459947283254.6299</v>
      </c>
      <c r="G408" s="58">
        <f t="shared" si="161"/>
        <v>94451640254.610001</v>
      </c>
      <c r="H408" s="58">
        <v>24269858215.080002</v>
      </c>
      <c r="I408" s="58">
        <v>11313026982.790001</v>
      </c>
      <c r="J408" s="58">
        <v>5166421278.1099997</v>
      </c>
      <c r="K408" s="58">
        <v>53702333778.629997</v>
      </c>
      <c r="L408" s="58">
        <f t="shared" si="162"/>
        <v>1924495248000.02</v>
      </c>
      <c r="M408" s="58">
        <v>1213093915000</v>
      </c>
      <c r="N408" s="58">
        <v>611428581000</v>
      </c>
      <c r="O408" s="58">
        <v>99972752000.020004</v>
      </c>
      <c r="P408" s="58">
        <f t="shared" si="163"/>
        <v>441000395000</v>
      </c>
      <c r="Q408" s="58">
        <v>0</v>
      </c>
      <c r="R408" s="58">
        <v>0</v>
      </c>
      <c r="S408" s="58">
        <v>141371854000</v>
      </c>
      <c r="T408" s="58">
        <v>56427793000</v>
      </c>
      <c r="U408" s="58">
        <v>243200748000</v>
      </c>
      <c r="V408" s="58">
        <f t="shared" si="164"/>
        <v>2588416587402.8301</v>
      </c>
      <c r="W408" s="58">
        <f t="shared" si="165"/>
        <v>856473148693.61987</v>
      </c>
      <c r="X408" s="58">
        <v>512787241557.19</v>
      </c>
      <c r="Y408" s="58">
        <v>0</v>
      </c>
      <c r="Z408" s="58">
        <v>9931137660</v>
      </c>
      <c r="AA408" s="58">
        <v>87694308000</v>
      </c>
      <c r="AB408" s="58">
        <v>31880714176.389999</v>
      </c>
      <c r="AC408" s="58">
        <v>0</v>
      </c>
      <c r="AD408" s="58">
        <v>206022192420.47</v>
      </c>
      <c r="AE408" s="58">
        <v>8157554879.5699997</v>
      </c>
      <c r="AF408" s="58">
        <f t="shared" si="166"/>
        <v>1731943438709.21</v>
      </c>
      <c r="AG408" s="58">
        <v>254654293610</v>
      </c>
      <c r="AH408" s="58">
        <v>412139963439.27002</v>
      </c>
      <c r="AI408" s="58">
        <v>1065149181659.9399</v>
      </c>
      <c r="AJ408" s="58">
        <f t="shared" si="167"/>
        <v>145281742905.31</v>
      </c>
      <c r="AK408" s="58">
        <v>145281742905.31</v>
      </c>
      <c r="AL408" s="58">
        <v>0</v>
      </c>
      <c r="AM408" s="58">
        <v>0</v>
      </c>
      <c r="AN408" s="58">
        <v>0</v>
      </c>
      <c r="AO408" s="58">
        <v>0</v>
      </c>
      <c r="AP408" s="58">
        <v>0</v>
      </c>
      <c r="AQ408" s="58">
        <f t="shared" si="168"/>
        <v>16812438757.110001</v>
      </c>
      <c r="AR408" s="58">
        <v>0</v>
      </c>
      <c r="AS408" s="58">
        <v>12312438757.110001</v>
      </c>
      <c r="AT408" s="58">
        <v>0</v>
      </c>
      <c r="AU408" s="58">
        <v>4500000000</v>
      </c>
      <c r="AV408" s="59">
        <f t="shared" si="169"/>
        <v>-128469304148.2002</v>
      </c>
      <c r="AW408" s="59">
        <f t="shared" si="148"/>
        <v>128469304148.2</v>
      </c>
      <c r="AX408" s="60">
        <f t="shared" si="159"/>
        <v>-1.983642578125E-4</v>
      </c>
      <c r="AY408" s="61">
        <v>1</v>
      </c>
      <c r="AZ408" s="62"/>
      <c r="BA408" s="52">
        <v>1</v>
      </c>
      <c r="BB408" s="6"/>
      <c r="BC408" s="6"/>
      <c r="BD408" s="6"/>
      <c r="BE408" s="6">
        <v>1</v>
      </c>
      <c r="BG408" s="5" t="s">
        <v>96</v>
      </c>
      <c r="BH408" s="5" t="s">
        <v>186</v>
      </c>
      <c r="BJ408" s="6">
        <v>1</v>
      </c>
    </row>
    <row r="409" spans="1:62" ht="15" customHeight="1" x14ac:dyDescent="0.25">
      <c r="A409" s="53">
        <f t="shared" si="174"/>
        <v>311</v>
      </c>
      <c r="B409" s="53">
        <f t="shared" si="174"/>
        <v>3</v>
      </c>
      <c r="C409" s="54" t="s">
        <v>552</v>
      </c>
      <c r="D409" s="55" t="s">
        <v>220</v>
      </c>
      <c r="E409" s="56">
        <v>42367</v>
      </c>
      <c r="F409" s="57">
        <f t="shared" si="160"/>
        <v>5795371046000</v>
      </c>
      <c r="G409" s="58">
        <f t="shared" si="161"/>
        <v>291767576000</v>
      </c>
      <c r="H409" s="58">
        <v>45840000000</v>
      </c>
      <c r="I409" s="58">
        <v>7115871232</v>
      </c>
      <c r="J409" s="58">
        <v>42000000000</v>
      </c>
      <c r="K409" s="58">
        <v>196811704768</v>
      </c>
      <c r="L409" s="58">
        <f t="shared" si="162"/>
        <v>4846922753000</v>
      </c>
      <c r="M409" s="58">
        <v>4385924696040</v>
      </c>
      <c r="N409" s="58">
        <v>111881557000</v>
      </c>
      <c r="O409" s="58">
        <v>349116499960</v>
      </c>
      <c r="P409" s="58">
        <f t="shared" si="163"/>
        <v>656680717000</v>
      </c>
      <c r="Q409" s="58">
        <v>0</v>
      </c>
      <c r="R409" s="58">
        <v>0</v>
      </c>
      <c r="S409" s="58">
        <v>359725629000</v>
      </c>
      <c r="T409" s="58">
        <v>5000000000</v>
      </c>
      <c r="U409" s="58">
        <v>291955088000</v>
      </c>
      <c r="V409" s="58">
        <f t="shared" si="164"/>
        <v>6980371046000</v>
      </c>
      <c r="W409" s="58">
        <f t="shared" si="165"/>
        <v>2905506891957.9702</v>
      </c>
      <c r="X409" s="58">
        <v>2210374053059.9702</v>
      </c>
      <c r="Y409" s="58">
        <v>0</v>
      </c>
      <c r="Z409" s="58">
        <v>243376398</v>
      </c>
      <c r="AA409" s="58">
        <v>108127877000</v>
      </c>
      <c r="AB409" s="58">
        <v>5975500000</v>
      </c>
      <c r="AC409" s="58">
        <v>0</v>
      </c>
      <c r="AD409" s="58">
        <v>565786085500</v>
      </c>
      <c r="AE409" s="58">
        <v>15000000000</v>
      </c>
      <c r="AF409" s="58">
        <f t="shared" si="166"/>
        <v>4074864154042.0303</v>
      </c>
      <c r="AG409" s="58">
        <v>183838268448.28</v>
      </c>
      <c r="AH409" s="58">
        <v>1793599891327.6201</v>
      </c>
      <c r="AI409" s="58">
        <v>2097425994266.1299</v>
      </c>
      <c r="AJ409" s="58">
        <f t="shared" si="167"/>
        <v>1200000000000</v>
      </c>
      <c r="AK409" s="58">
        <v>1200000000000</v>
      </c>
      <c r="AL409" s="58">
        <v>0</v>
      </c>
      <c r="AM409" s="58">
        <v>0</v>
      </c>
      <c r="AN409" s="58">
        <v>0</v>
      </c>
      <c r="AO409" s="58">
        <v>0</v>
      </c>
      <c r="AP409" s="58">
        <v>0</v>
      </c>
      <c r="AQ409" s="58">
        <f t="shared" si="168"/>
        <v>15000000000</v>
      </c>
      <c r="AR409" s="58">
        <v>0</v>
      </c>
      <c r="AS409" s="58">
        <v>15000000000</v>
      </c>
      <c r="AT409" s="58">
        <v>0</v>
      </c>
      <c r="AU409" s="58">
        <v>0</v>
      </c>
      <c r="AV409" s="59">
        <f t="shared" si="169"/>
        <v>-1185000000000</v>
      </c>
      <c r="AW409" s="59">
        <f t="shared" si="148"/>
        <v>1185000000000</v>
      </c>
      <c r="AX409" s="60">
        <f t="shared" si="159"/>
        <v>0</v>
      </c>
      <c r="AY409" s="61">
        <v>1</v>
      </c>
      <c r="AZ409" s="62"/>
      <c r="BA409" s="52">
        <v>1</v>
      </c>
      <c r="BB409" s="6"/>
      <c r="BC409" s="6"/>
      <c r="BD409" s="6"/>
      <c r="BE409" s="52">
        <v>1</v>
      </c>
      <c r="BG409" s="5" t="s">
        <v>96</v>
      </c>
      <c r="BH409" s="5" t="s">
        <v>128</v>
      </c>
      <c r="BJ409" s="6">
        <v>1</v>
      </c>
    </row>
    <row r="410" spans="1:62" ht="15" customHeight="1" x14ac:dyDescent="0.25">
      <c r="A410" s="53">
        <f t="shared" si="174"/>
        <v>312</v>
      </c>
      <c r="B410" s="53">
        <f t="shared" si="174"/>
        <v>4</v>
      </c>
      <c r="C410" s="54" t="s">
        <v>553</v>
      </c>
      <c r="D410" s="55" t="s">
        <v>104</v>
      </c>
      <c r="E410" s="56">
        <v>42369</v>
      </c>
      <c r="F410" s="57">
        <f t="shared" si="160"/>
        <v>3576454565161</v>
      </c>
      <c r="G410" s="58">
        <f t="shared" si="161"/>
        <v>80000000000</v>
      </c>
      <c r="H410" s="58">
        <v>27089827440</v>
      </c>
      <c r="I410" s="58">
        <v>6447500000</v>
      </c>
      <c r="J410" s="58">
        <v>8000000000</v>
      </c>
      <c r="K410" s="58">
        <v>38462672560</v>
      </c>
      <c r="L410" s="58">
        <f t="shared" si="162"/>
        <v>2948624973161</v>
      </c>
      <c r="M410" s="58">
        <v>2224421284301</v>
      </c>
      <c r="N410" s="58">
        <v>548540956000</v>
      </c>
      <c r="O410" s="58">
        <v>175662732860</v>
      </c>
      <c r="P410" s="58">
        <f t="shared" si="163"/>
        <v>547829592000</v>
      </c>
      <c r="Q410" s="58">
        <v>0</v>
      </c>
      <c r="R410" s="58">
        <v>0</v>
      </c>
      <c r="S410" s="58">
        <v>357473316000</v>
      </c>
      <c r="T410" s="58">
        <v>0</v>
      </c>
      <c r="U410" s="58">
        <f>99172800000+91183476000</f>
        <v>190356276000</v>
      </c>
      <c r="V410" s="58">
        <f t="shared" si="164"/>
        <v>3960454565161</v>
      </c>
      <c r="W410" s="58">
        <f t="shared" si="165"/>
        <v>1037514391535</v>
      </c>
      <c r="X410" s="58">
        <v>712102524000</v>
      </c>
      <c r="Y410" s="58">
        <v>0</v>
      </c>
      <c r="Z410" s="58">
        <v>10660853535</v>
      </c>
      <c r="AA410" s="58">
        <v>58553538000</v>
      </c>
      <c r="AB410" s="58">
        <v>3500000000</v>
      </c>
      <c r="AC410" s="58">
        <v>0</v>
      </c>
      <c r="AD410" s="58">
        <v>249697476000</v>
      </c>
      <c r="AE410" s="58">
        <v>3000000000</v>
      </c>
      <c r="AF410" s="58">
        <f t="shared" si="166"/>
        <v>2922940173626</v>
      </c>
      <c r="AG410" s="58">
        <v>246207168683</v>
      </c>
      <c r="AH410" s="58">
        <v>964706468855</v>
      </c>
      <c r="AI410" s="58">
        <v>1712026536088</v>
      </c>
      <c r="AJ410" s="58">
        <f t="shared" si="167"/>
        <v>399000000000</v>
      </c>
      <c r="AK410" s="58">
        <v>399000000000</v>
      </c>
      <c r="AL410" s="58">
        <v>0</v>
      </c>
      <c r="AM410" s="58">
        <v>0</v>
      </c>
      <c r="AN410" s="58">
        <v>0</v>
      </c>
      <c r="AO410" s="58">
        <v>0</v>
      </c>
      <c r="AP410" s="58">
        <v>0</v>
      </c>
      <c r="AQ410" s="58">
        <f t="shared" si="168"/>
        <v>15000000000</v>
      </c>
      <c r="AR410" s="58">
        <v>0</v>
      </c>
      <c r="AS410" s="58">
        <v>15000000000</v>
      </c>
      <c r="AT410" s="58">
        <v>0</v>
      </c>
      <c r="AU410" s="58">
        <v>0</v>
      </c>
      <c r="AV410" s="59">
        <f t="shared" si="169"/>
        <v>-384000000000</v>
      </c>
      <c r="AW410" s="59">
        <f t="shared" si="148"/>
        <v>384000000000</v>
      </c>
      <c r="AX410" s="60">
        <f t="shared" si="159"/>
        <v>0</v>
      </c>
      <c r="AY410" s="61">
        <v>1</v>
      </c>
      <c r="AZ410" s="62"/>
      <c r="BA410" s="52">
        <v>1</v>
      </c>
      <c r="BB410" s="6"/>
      <c r="BC410" s="6"/>
      <c r="BD410" s="6"/>
      <c r="BG410" s="5" t="s">
        <v>96</v>
      </c>
      <c r="BH410" s="5" t="s">
        <v>97</v>
      </c>
      <c r="BJ410" s="6">
        <v>1</v>
      </c>
    </row>
    <row r="411" spans="1:62" s="74" customFormat="1" ht="15" customHeight="1" x14ac:dyDescent="0.25">
      <c r="A411" s="67">
        <f t="shared" si="174"/>
        <v>313</v>
      </c>
      <c r="B411" s="67">
        <f t="shared" si="174"/>
        <v>5</v>
      </c>
      <c r="C411" s="68" t="s">
        <v>554</v>
      </c>
      <c r="D411" s="87" t="s">
        <v>139</v>
      </c>
      <c r="E411" s="65">
        <v>42369</v>
      </c>
      <c r="F411" s="69">
        <f t="shared" si="160"/>
        <v>1454295024780.27</v>
      </c>
      <c r="G411" s="70">
        <f t="shared" si="161"/>
        <v>6295733400.2700005</v>
      </c>
      <c r="H411" s="70">
        <v>2375646696.3600001</v>
      </c>
      <c r="I411" s="70">
        <v>223754700</v>
      </c>
      <c r="J411" s="70">
        <v>0</v>
      </c>
      <c r="K411" s="70">
        <v>3696332003.9099998</v>
      </c>
      <c r="L411" s="70">
        <f t="shared" si="162"/>
        <v>1223233108380</v>
      </c>
      <c r="M411" s="70">
        <v>665057276000</v>
      </c>
      <c r="N411" s="70">
        <v>479139794000</v>
      </c>
      <c r="O411" s="70">
        <v>79036038380</v>
      </c>
      <c r="P411" s="70">
        <f t="shared" si="163"/>
        <v>224766183000</v>
      </c>
      <c r="Q411" s="70">
        <v>80000000000</v>
      </c>
      <c r="R411" s="70">
        <v>0</v>
      </c>
      <c r="S411" s="70">
        <v>68941026000</v>
      </c>
      <c r="T411" s="70">
        <v>3695775000</v>
      </c>
      <c r="U411" s="70">
        <v>72129382000</v>
      </c>
      <c r="V411" s="70">
        <f t="shared" si="164"/>
        <v>1592754222290</v>
      </c>
      <c r="W411" s="70">
        <f t="shared" si="165"/>
        <v>350899586727</v>
      </c>
      <c r="X411" s="70">
        <v>232723744727</v>
      </c>
      <c r="Y411" s="70">
        <v>0</v>
      </c>
      <c r="Z411" s="70">
        <v>13986090000</v>
      </c>
      <c r="AA411" s="70">
        <v>11655000000</v>
      </c>
      <c r="AB411" s="70">
        <v>28487070000</v>
      </c>
      <c r="AC411" s="70">
        <v>0</v>
      </c>
      <c r="AD411" s="70">
        <v>60047682000</v>
      </c>
      <c r="AE411" s="70">
        <v>4000000000</v>
      </c>
      <c r="AF411" s="70">
        <f t="shared" si="166"/>
        <v>1241854635563</v>
      </c>
      <c r="AG411" s="70">
        <v>221699266000</v>
      </c>
      <c r="AH411" s="70">
        <v>341329273340</v>
      </c>
      <c r="AI411" s="70">
        <v>678826096223</v>
      </c>
      <c r="AJ411" s="70">
        <f t="shared" si="167"/>
        <v>138459197509.73001</v>
      </c>
      <c r="AK411" s="70">
        <v>138459197509.73001</v>
      </c>
      <c r="AL411" s="70">
        <v>0</v>
      </c>
      <c r="AM411" s="70">
        <v>0</v>
      </c>
      <c r="AN411" s="70">
        <v>0</v>
      </c>
      <c r="AO411" s="70">
        <v>0</v>
      </c>
      <c r="AP411" s="70">
        <v>0</v>
      </c>
      <c r="AQ411" s="70">
        <f t="shared" si="168"/>
        <v>0</v>
      </c>
      <c r="AR411" s="70">
        <v>0</v>
      </c>
      <c r="AS411" s="70">
        <v>0</v>
      </c>
      <c r="AT411" s="70">
        <v>0</v>
      </c>
      <c r="AU411" s="70">
        <v>0</v>
      </c>
      <c r="AV411" s="71">
        <f t="shared" si="169"/>
        <v>-138459197509.72998</v>
      </c>
      <c r="AW411" s="71">
        <f t="shared" si="148"/>
        <v>138459197509.73001</v>
      </c>
      <c r="AX411" s="60">
        <f t="shared" si="159"/>
        <v>0</v>
      </c>
      <c r="AY411" s="72">
        <v>1</v>
      </c>
      <c r="AZ411" s="73"/>
      <c r="BA411" s="52">
        <v>1</v>
      </c>
      <c r="BB411" s="64"/>
      <c r="BC411" s="64"/>
      <c r="BD411" s="64"/>
      <c r="BE411" s="52">
        <v>1</v>
      </c>
      <c r="BF411" s="64"/>
      <c r="BG411" s="74" t="s">
        <v>96</v>
      </c>
      <c r="BH411" s="74" t="s">
        <v>109</v>
      </c>
      <c r="BJ411" s="64">
        <v>1</v>
      </c>
    </row>
    <row r="412" spans="1:62" ht="15" customHeight="1" x14ac:dyDescent="0.25">
      <c r="A412" s="53">
        <f t="shared" si="174"/>
        <v>314</v>
      </c>
      <c r="B412" s="53">
        <f t="shared" si="174"/>
        <v>6</v>
      </c>
      <c r="C412" s="54" t="s">
        <v>555</v>
      </c>
      <c r="D412" s="55" t="s">
        <v>117</v>
      </c>
      <c r="E412" s="56">
        <v>42368</v>
      </c>
      <c r="F412" s="57">
        <f t="shared" si="160"/>
        <v>2253148490556.7197</v>
      </c>
      <c r="G412" s="58">
        <f t="shared" si="161"/>
        <v>87072648008.720001</v>
      </c>
      <c r="H412" s="58">
        <v>23083405825.720001</v>
      </c>
      <c r="I412" s="58">
        <v>8168430000</v>
      </c>
      <c r="J412" s="58">
        <v>6300000000</v>
      </c>
      <c r="K412" s="58">
        <v>49520812183</v>
      </c>
      <c r="L412" s="58">
        <f t="shared" si="162"/>
        <v>1623754015548</v>
      </c>
      <c r="M412" s="58">
        <v>1128663741548</v>
      </c>
      <c r="N412" s="58">
        <v>385289924000</v>
      </c>
      <c r="O412" s="58">
        <v>109800350000</v>
      </c>
      <c r="P412" s="58">
        <f t="shared" si="163"/>
        <v>542321827000</v>
      </c>
      <c r="Q412" s="58">
        <v>0</v>
      </c>
      <c r="R412" s="58">
        <v>0</v>
      </c>
      <c r="S412" s="58">
        <v>237132041000</v>
      </c>
      <c r="T412" s="58">
        <v>77732629000</v>
      </c>
      <c r="U412" s="58">
        <v>227457157000</v>
      </c>
      <c r="V412" s="58">
        <f t="shared" si="164"/>
        <v>2542198490556.7197</v>
      </c>
      <c r="W412" s="58">
        <f t="shared" si="165"/>
        <v>1152717888619.75</v>
      </c>
      <c r="X412" s="58">
        <v>844389813980.15002</v>
      </c>
      <c r="Y412" s="58">
        <v>0</v>
      </c>
      <c r="Z412" s="58">
        <v>0</v>
      </c>
      <c r="AA412" s="58">
        <v>40411832042.599998</v>
      </c>
      <c r="AB412" s="58">
        <v>27590000000</v>
      </c>
      <c r="AC412" s="58">
        <v>0</v>
      </c>
      <c r="AD412" s="58">
        <v>239326242597</v>
      </c>
      <c r="AE412" s="58">
        <v>1000000000</v>
      </c>
      <c r="AF412" s="58">
        <f t="shared" si="166"/>
        <v>1389480601936.97</v>
      </c>
      <c r="AG412" s="58">
        <v>168509141815.92999</v>
      </c>
      <c r="AH412" s="58">
        <v>425005037757.03998</v>
      </c>
      <c r="AI412" s="58">
        <v>795966422364</v>
      </c>
      <c r="AJ412" s="58">
        <f t="shared" si="167"/>
        <v>290000000000</v>
      </c>
      <c r="AK412" s="58">
        <v>290000000000</v>
      </c>
      <c r="AL412" s="58">
        <v>0</v>
      </c>
      <c r="AM412" s="58">
        <v>0</v>
      </c>
      <c r="AN412" s="58">
        <v>0</v>
      </c>
      <c r="AO412" s="58">
        <v>0</v>
      </c>
      <c r="AP412" s="58">
        <v>0</v>
      </c>
      <c r="AQ412" s="58">
        <f t="shared" si="168"/>
        <v>950000000</v>
      </c>
      <c r="AR412" s="58">
        <v>0</v>
      </c>
      <c r="AS412" s="58">
        <v>950000000</v>
      </c>
      <c r="AT412" s="58">
        <v>0</v>
      </c>
      <c r="AU412" s="58">
        <v>0</v>
      </c>
      <c r="AV412" s="59">
        <f t="shared" si="169"/>
        <v>-289050000000</v>
      </c>
      <c r="AW412" s="59">
        <f t="shared" si="148"/>
        <v>289050000000</v>
      </c>
      <c r="AX412" s="60">
        <f t="shared" si="159"/>
        <v>0</v>
      </c>
      <c r="AY412" s="61">
        <v>1</v>
      </c>
      <c r="AZ412" s="62"/>
      <c r="BA412" s="52">
        <v>1</v>
      </c>
      <c r="BB412" s="6"/>
      <c r="BC412" s="6"/>
      <c r="BD412" s="6"/>
      <c r="BE412" s="52">
        <v>1</v>
      </c>
      <c r="BG412" s="5" t="s">
        <v>96</v>
      </c>
      <c r="BH412" s="5" t="s">
        <v>102</v>
      </c>
      <c r="BJ412" s="6">
        <v>1</v>
      </c>
    </row>
    <row r="413" spans="1:62" ht="15" customHeight="1" x14ac:dyDescent="0.25">
      <c r="A413" s="53">
        <f t="shared" si="174"/>
        <v>315</v>
      </c>
      <c r="B413" s="53">
        <f t="shared" si="174"/>
        <v>7</v>
      </c>
      <c r="C413" s="54" t="s">
        <v>556</v>
      </c>
      <c r="D413" s="55" t="s">
        <v>104</v>
      </c>
      <c r="E413" s="56">
        <v>42369</v>
      </c>
      <c r="F413" s="57">
        <f t="shared" si="160"/>
        <v>1425616960896</v>
      </c>
      <c r="G413" s="58">
        <f t="shared" si="161"/>
        <v>73473556896</v>
      </c>
      <c r="H413" s="58">
        <v>28129125000</v>
      </c>
      <c r="I413" s="58">
        <v>4432850896</v>
      </c>
      <c r="J413" s="58">
        <v>4167000000</v>
      </c>
      <c r="K413" s="58">
        <v>36744581000</v>
      </c>
      <c r="L413" s="58">
        <f t="shared" si="162"/>
        <v>1117055460000</v>
      </c>
      <c r="M413" s="58">
        <v>776300000000</v>
      </c>
      <c r="N413" s="58">
        <v>254752550000</v>
      </c>
      <c r="O413" s="58">
        <v>86002910000</v>
      </c>
      <c r="P413" s="58">
        <f t="shared" si="163"/>
        <v>235087944000</v>
      </c>
      <c r="Q413" s="58">
        <v>0</v>
      </c>
      <c r="R413" s="58">
        <v>0</v>
      </c>
      <c r="S413" s="58">
        <v>106296682000</v>
      </c>
      <c r="T413" s="58">
        <v>50558622000</v>
      </c>
      <c r="U413" s="58">
        <v>78232640000</v>
      </c>
      <c r="V413" s="58">
        <f t="shared" si="164"/>
        <v>1493318846997</v>
      </c>
      <c r="W413" s="58">
        <f t="shared" si="165"/>
        <v>584297592556</v>
      </c>
      <c r="X413" s="58">
        <v>467033375722</v>
      </c>
      <c r="Y413" s="58">
        <v>0</v>
      </c>
      <c r="Z413" s="58">
        <v>0</v>
      </c>
      <c r="AA413" s="58">
        <v>10195000000</v>
      </c>
      <c r="AB413" s="58">
        <v>0</v>
      </c>
      <c r="AC413" s="58">
        <v>0</v>
      </c>
      <c r="AD413" s="58">
        <v>106069216834</v>
      </c>
      <c r="AE413" s="58">
        <v>1000000000</v>
      </c>
      <c r="AF413" s="58">
        <f t="shared" si="166"/>
        <v>909021254441</v>
      </c>
      <c r="AG413" s="58">
        <v>126814708857</v>
      </c>
      <c r="AH413" s="58">
        <v>308086203424</v>
      </c>
      <c r="AI413" s="58">
        <v>474120342160</v>
      </c>
      <c r="AJ413" s="58">
        <f t="shared" si="167"/>
        <v>77701886101</v>
      </c>
      <c r="AK413" s="58">
        <v>77701886101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f t="shared" si="168"/>
        <v>10000000000</v>
      </c>
      <c r="AR413" s="58">
        <v>0</v>
      </c>
      <c r="AS413" s="58">
        <v>10000000000</v>
      </c>
      <c r="AT413" s="58">
        <v>0</v>
      </c>
      <c r="AU413" s="58">
        <v>0</v>
      </c>
      <c r="AV413" s="59">
        <f t="shared" si="169"/>
        <v>-67701886101</v>
      </c>
      <c r="AW413" s="59">
        <f t="shared" si="148"/>
        <v>67701886101</v>
      </c>
      <c r="AX413" s="60">
        <f t="shared" si="159"/>
        <v>0</v>
      </c>
      <c r="AY413" s="61">
        <v>1</v>
      </c>
      <c r="AZ413" s="62"/>
      <c r="BA413" s="52">
        <v>1</v>
      </c>
      <c r="BB413" s="6"/>
      <c r="BC413" s="6"/>
      <c r="BD413" s="6"/>
      <c r="BG413" s="5" t="s">
        <v>96</v>
      </c>
      <c r="BH413" s="5" t="s">
        <v>124</v>
      </c>
      <c r="BJ413" s="6">
        <v>1</v>
      </c>
    </row>
    <row r="414" spans="1:62" ht="15" customHeight="1" x14ac:dyDescent="0.25">
      <c r="A414" s="53">
        <f t="shared" si="174"/>
        <v>316</v>
      </c>
      <c r="B414" s="53">
        <f t="shared" si="174"/>
        <v>8</v>
      </c>
      <c r="C414" s="54" t="s">
        <v>557</v>
      </c>
      <c r="D414" s="55" t="s">
        <v>123</v>
      </c>
      <c r="E414" s="56">
        <v>42360</v>
      </c>
      <c r="F414" s="57">
        <f t="shared" si="160"/>
        <v>2542120647000</v>
      </c>
      <c r="G414" s="58">
        <f t="shared" si="161"/>
        <v>555915503000</v>
      </c>
      <c r="H414" s="58">
        <v>382567098263</v>
      </c>
      <c r="I414" s="58">
        <v>59983859440</v>
      </c>
      <c r="J414" s="58">
        <v>23500000000</v>
      </c>
      <c r="K414" s="58">
        <v>89864545297</v>
      </c>
      <c r="L414" s="58">
        <f t="shared" si="162"/>
        <v>1502367507000</v>
      </c>
      <c r="M414" s="58">
        <v>1027855700000</v>
      </c>
      <c r="N414" s="58">
        <v>391898857000</v>
      </c>
      <c r="O414" s="58">
        <v>82612950000</v>
      </c>
      <c r="P414" s="58">
        <f t="shared" si="163"/>
        <v>483837637000</v>
      </c>
      <c r="Q414" s="58">
        <v>3000000000</v>
      </c>
      <c r="R414" s="58">
        <v>0</v>
      </c>
      <c r="S414" s="58">
        <v>214503937000</v>
      </c>
      <c r="T414" s="58">
        <v>125395700000</v>
      </c>
      <c r="U414" s="58">
        <v>140938000000</v>
      </c>
      <c r="V414" s="58">
        <f t="shared" si="164"/>
        <v>3112335120000</v>
      </c>
      <c r="W414" s="58">
        <f t="shared" si="165"/>
        <v>996529968282</v>
      </c>
      <c r="X414" s="58">
        <v>786240848282</v>
      </c>
      <c r="Y414" s="58">
        <v>0</v>
      </c>
      <c r="Z414" s="58">
        <v>800000000</v>
      </c>
      <c r="AA414" s="58">
        <v>192404120000</v>
      </c>
      <c r="AB414" s="58">
        <v>8500000000</v>
      </c>
      <c r="AC414" s="58">
        <v>0</v>
      </c>
      <c r="AD414" s="58">
        <v>1085000000</v>
      </c>
      <c r="AE414" s="58">
        <v>7500000000</v>
      </c>
      <c r="AF414" s="58">
        <f t="shared" si="166"/>
        <v>2115805151718</v>
      </c>
      <c r="AG414" s="58">
        <v>309816198200</v>
      </c>
      <c r="AH414" s="58">
        <v>686028200553</v>
      </c>
      <c r="AI414" s="58">
        <v>1119960752965</v>
      </c>
      <c r="AJ414" s="58">
        <f t="shared" si="167"/>
        <v>595714473000</v>
      </c>
      <c r="AK414" s="58">
        <v>595714473000</v>
      </c>
      <c r="AL414" s="58">
        <v>0</v>
      </c>
      <c r="AM414" s="58">
        <v>0</v>
      </c>
      <c r="AN414" s="58">
        <v>0</v>
      </c>
      <c r="AO414" s="58">
        <v>0</v>
      </c>
      <c r="AP414" s="58">
        <v>0</v>
      </c>
      <c r="AQ414" s="58">
        <f t="shared" si="168"/>
        <v>25500000000</v>
      </c>
      <c r="AR414" s="58">
        <v>0</v>
      </c>
      <c r="AS414" s="58">
        <v>25500000000</v>
      </c>
      <c r="AT414" s="58">
        <v>0</v>
      </c>
      <c r="AU414" s="58">
        <v>0</v>
      </c>
      <c r="AV414" s="59">
        <f t="shared" si="169"/>
        <v>-570214473000</v>
      </c>
      <c r="AW414" s="59">
        <f t="shared" si="148"/>
        <v>570214473000</v>
      </c>
      <c r="AX414" s="60">
        <f t="shared" si="159"/>
        <v>0</v>
      </c>
      <c r="AY414" s="61">
        <v>1</v>
      </c>
      <c r="AZ414" s="62"/>
      <c r="BA414" s="52">
        <v>1</v>
      </c>
      <c r="BB414" s="6"/>
      <c r="BC414" s="6"/>
      <c r="BD414" s="6"/>
      <c r="BE414" s="52">
        <v>1</v>
      </c>
      <c r="BG414" s="5" t="s">
        <v>96</v>
      </c>
      <c r="BH414" s="5" t="s">
        <v>124</v>
      </c>
      <c r="BJ414" s="6">
        <v>1</v>
      </c>
    </row>
    <row r="415" spans="1:62" ht="15" customHeight="1" x14ac:dyDescent="0.25">
      <c r="A415" s="53">
        <f t="shared" si="174"/>
        <v>317</v>
      </c>
      <c r="B415" s="53">
        <f t="shared" si="174"/>
        <v>9</v>
      </c>
      <c r="C415" s="54" t="s">
        <v>558</v>
      </c>
      <c r="D415" s="55" t="s">
        <v>117</v>
      </c>
      <c r="E415" s="65">
        <v>42369</v>
      </c>
      <c r="F415" s="57">
        <f t="shared" si="160"/>
        <v>1665307740330</v>
      </c>
      <c r="G415" s="58">
        <f t="shared" si="161"/>
        <v>137501604000</v>
      </c>
      <c r="H415" s="58">
        <v>65105000000</v>
      </c>
      <c r="I415" s="58">
        <v>3940100000</v>
      </c>
      <c r="J415" s="58">
        <v>8000000000</v>
      </c>
      <c r="K415" s="58">
        <v>60456504000</v>
      </c>
      <c r="L415" s="58">
        <f t="shared" si="162"/>
        <v>1301554019330</v>
      </c>
      <c r="M415" s="58">
        <v>954319815070</v>
      </c>
      <c r="N415" s="58">
        <v>202805729000</v>
      </c>
      <c r="O415" s="58">
        <v>144428475260</v>
      </c>
      <c r="P415" s="58">
        <f t="shared" si="163"/>
        <v>226252117000</v>
      </c>
      <c r="Q415" s="58">
        <v>0</v>
      </c>
      <c r="R415" s="58">
        <v>0</v>
      </c>
      <c r="S415" s="58">
        <v>145908950000</v>
      </c>
      <c r="T415" s="58">
        <v>36930867000</v>
      </c>
      <c r="U415" s="58">
        <v>43412300000</v>
      </c>
      <c r="V415" s="58">
        <f t="shared" si="164"/>
        <v>1910307740330</v>
      </c>
      <c r="W415" s="58">
        <f t="shared" si="165"/>
        <v>486089619740</v>
      </c>
      <c r="X415" s="58">
        <v>443439119740</v>
      </c>
      <c r="Y415" s="58">
        <v>0</v>
      </c>
      <c r="Z415" s="58">
        <v>0</v>
      </c>
      <c r="AA415" s="58">
        <v>29175500000</v>
      </c>
      <c r="AB415" s="58">
        <v>4000000000</v>
      </c>
      <c r="AC415" s="58">
        <v>0</v>
      </c>
      <c r="AD415" s="58">
        <v>475000000</v>
      </c>
      <c r="AE415" s="58">
        <v>9000000000</v>
      </c>
      <c r="AF415" s="58">
        <f t="shared" si="166"/>
        <v>1424218120590</v>
      </c>
      <c r="AG415" s="58">
        <v>141081186072</v>
      </c>
      <c r="AH415" s="58">
        <v>601900940240</v>
      </c>
      <c r="AI415" s="58">
        <v>681235994278</v>
      </c>
      <c r="AJ415" s="58">
        <f t="shared" si="167"/>
        <v>245000000000</v>
      </c>
      <c r="AK415" s="58">
        <v>245000000000</v>
      </c>
      <c r="AL415" s="58">
        <v>0</v>
      </c>
      <c r="AM415" s="58">
        <v>0</v>
      </c>
      <c r="AN415" s="58">
        <v>0</v>
      </c>
      <c r="AO415" s="58">
        <v>0</v>
      </c>
      <c r="AP415" s="58">
        <v>0</v>
      </c>
      <c r="AQ415" s="58">
        <f t="shared" si="168"/>
        <v>0</v>
      </c>
      <c r="AR415" s="58">
        <v>0</v>
      </c>
      <c r="AS415" s="58">
        <v>0</v>
      </c>
      <c r="AT415" s="58">
        <v>0</v>
      </c>
      <c r="AU415" s="58">
        <v>0</v>
      </c>
      <c r="AV415" s="59">
        <f t="shared" si="169"/>
        <v>-245000000000</v>
      </c>
      <c r="AW415" s="59">
        <f t="shared" si="148"/>
        <v>245000000000</v>
      </c>
      <c r="AX415" s="60">
        <f t="shared" si="159"/>
        <v>0</v>
      </c>
      <c r="AY415" s="61">
        <v>1</v>
      </c>
      <c r="AZ415" s="62"/>
      <c r="BA415" s="52">
        <v>1</v>
      </c>
      <c r="BB415" s="6"/>
      <c r="BC415" s="6"/>
      <c r="BD415" s="6"/>
      <c r="BG415" s="5" t="s">
        <v>96</v>
      </c>
      <c r="BH415" s="5" t="s">
        <v>186</v>
      </c>
      <c r="BJ415" s="6">
        <v>1</v>
      </c>
    </row>
    <row r="416" spans="1:62" ht="15" customHeight="1" x14ac:dyDescent="0.25">
      <c r="A416" s="53">
        <f t="shared" si="174"/>
        <v>318</v>
      </c>
      <c r="B416" s="53">
        <f t="shared" si="174"/>
        <v>10</v>
      </c>
      <c r="C416" s="54" t="s">
        <v>559</v>
      </c>
      <c r="D416" s="55" t="s">
        <v>94</v>
      </c>
      <c r="E416" s="56">
        <v>42436</v>
      </c>
      <c r="F416" s="57">
        <f t="shared" si="160"/>
        <v>3145286300300</v>
      </c>
      <c r="G416" s="58">
        <f t="shared" si="161"/>
        <v>472952661500</v>
      </c>
      <c r="H416" s="58">
        <v>304731100100</v>
      </c>
      <c r="I416" s="58">
        <v>74283511400</v>
      </c>
      <c r="J416" s="58">
        <v>5000000000</v>
      </c>
      <c r="K416" s="58">
        <v>88938050000</v>
      </c>
      <c r="L416" s="58">
        <f t="shared" si="162"/>
        <v>2044636619800</v>
      </c>
      <c r="M416" s="58">
        <v>1042719541800</v>
      </c>
      <c r="N416" s="58">
        <v>665150055000</v>
      </c>
      <c r="O416" s="58">
        <v>336767023000</v>
      </c>
      <c r="P416" s="58">
        <f t="shared" si="163"/>
        <v>627697019000</v>
      </c>
      <c r="Q416" s="58">
        <v>0</v>
      </c>
      <c r="R416" s="58">
        <v>0</v>
      </c>
      <c r="S416" s="58">
        <v>294371899000</v>
      </c>
      <c r="T416" s="58">
        <v>5000000000</v>
      </c>
      <c r="U416" s="58">
        <v>328325120000</v>
      </c>
      <c r="V416" s="58">
        <f t="shared" si="164"/>
        <v>3201521660038</v>
      </c>
      <c r="W416" s="58">
        <f t="shared" si="165"/>
        <v>1313615366146.6201</v>
      </c>
      <c r="X416" s="58">
        <v>1264116806196.6201</v>
      </c>
      <c r="Y416" s="58">
        <v>0</v>
      </c>
      <c r="Z416" s="58">
        <v>0</v>
      </c>
      <c r="AA416" s="58">
        <v>44105400000</v>
      </c>
      <c r="AB416" s="58">
        <v>1000000000</v>
      </c>
      <c r="AC416" s="58">
        <v>0</v>
      </c>
      <c r="AD416" s="58">
        <v>1393159950</v>
      </c>
      <c r="AE416" s="58">
        <v>3000000000</v>
      </c>
      <c r="AF416" s="58">
        <f t="shared" si="166"/>
        <v>1887906293891.3801</v>
      </c>
      <c r="AG416" s="58">
        <v>231788375974</v>
      </c>
      <c r="AH416" s="58">
        <v>512971453387.34003</v>
      </c>
      <c r="AI416" s="58">
        <v>1143146464530.04</v>
      </c>
      <c r="AJ416" s="58">
        <f t="shared" si="167"/>
        <v>56235359738</v>
      </c>
      <c r="AK416" s="58">
        <v>56235359738</v>
      </c>
      <c r="AL416" s="58">
        <v>0</v>
      </c>
      <c r="AM416" s="58">
        <v>0</v>
      </c>
      <c r="AN416" s="58">
        <v>0</v>
      </c>
      <c r="AO416" s="58">
        <v>0</v>
      </c>
      <c r="AP416" s="58">
        <v>0</v>
      </c>
      <c r="AQ416" s="58">
        <f t="shared" si="168"/>
        <v>0</v>
      </c>
      <c r="AR416" s="58">
        <v>0</v>
      </c>
      <c r="AS416" s="58">
        <v>0</v>
      </c>
      <c r="AT416" s="58">
        <v>0</v>
      </c>
      <c r="AU416" s="58">
        <v>0</v>
      </c>
      <c r="AV416" s="59">
        <f t="shared" si="169"/>
        <v>-56235359738</v>
      </c>
      <c r="AW416" s="59">
        <f t="shared" si="148"/>
        <v>56235359738</v>
      </c>
      <c r="AX416" s="60">
        <f t="shared" si="159"/>
        <v>0</v>
      </c>
      <c r="AY416" s="61"/>
      <c r="AZ416" s="62">
        <v>1</v>
      </c>
      <c r="BA416" s="52">
        <v>1</v>
      </c>
      <c r="BB416" s="6"/>
      <c r="BC416" s="6"/>
      <c r="BD416" s="6"/>
      <c r="BG416" s="5" t="s">
        <v>96</v>
      </c>
      <c r="BH416" s="5" t="s">
        <v>130</v>
      </c>
      <c r="BJ416" s="6">
        <v>1</v>
      </c>
    </row>
    <row r="417" spans="1:62" s="74" customFormat="1" ht="15" customHeight="1" x14ac:dyDescent="0.25">
      <c r="A417" s="75" t="s">
        <v>145</v>
      </c>
      <c r="B417" s="75" t="s">
        <v>145</v>
      </c>
      <c r="C417" s="76" t="s">
        <v>146</v>
      </c>
      <c r="D417" s="77"/>
      <c r="E417" s="77"/>
      <c r="F417" s="78">
        <f>SUM(F407:F413)</f>
        <v>19318471402648.617</v>
      </c>
      <c r="G417" s="78">
        <f t="shared" ref="G417:AZ417" si="175">SUM(G407:G413)</f>
        <v>861840555559.59998</v>
      </c>
      <c r="H417" s="78">
        <f t="shared" si="175"/>
        <v>187710772177.16</v>
      </c>
      <c r="I417" s="78">
        <f t="shared" si="175"/>
        <v>49802595810.790001</v>
      </c>
      <c r="J417" s="78">
        <f t="shared" si="175"/>
        <v>94157754278.110001</v>
      </c>
      <c r="K417" s="78">
        <f t="shared" si="175"/>
        <v>530169433293.53998</v>
      </c>
      <c r="L417" s="78">
        <f t="shared" si="175"/>
        <v>15366075232089.02</v>
      </c>
      <c r="M417" s="78">
        <f t="shared" si="175"/>
        <v>11378151806889</v>
      </c>
      <c r="N417" s="78">
        <f t="shared" si="175"/>
        <v>2934160609000</v>
      </c>
      <c r="O417" s="78">
        <f t="shared" si="175"/>
        <v>1053762816200.02</v>
      </c>
      <c r="P417" s="78">
        <f t="shared" si="175"/>
        <v>3090555615000</v>
      </c>
      <c r="Q417" s="78">
        <f t="shared" si="175"/>
        <v>80000000000</v>
      </c>
      <c r="R417" s="78">
        <f t="shared" si="175"/>
        <v>0</v>
      </c>
      <c r="S417" s="78">
        <f t="shared" si="175"/>
        <v>1463595563000</v>
      </c>
      <c r="T417" s="78">
        <f t="shared" si="175"/>
        <v>198414819000</v>
      </c>
      <c r="U417" s="78">
        <f t="shared" si="175"/>
        <v>1348545233000</v>
      </c>
      <c r="V417" s="78">
        <f t="shared" si="175"/>
        <v>21951151790407.547</v>
      </c>
      <c r="W417" s="78">
        <f t="shared" si="175"/>
        <v>7846618204089.3398</v>
      </c>
      <c r="X417" s="78">
        <f t="shared" si="175"/>
        <v>5663254415046.3105</v>
      </c>
      <c r="Y417" s="78">
        <f t="shared" si="175"/>
        <v>0</v>
      </c>
      <c r="Z417" s="78">
        <f t="shared" si="175"/>
        <v>34821457593</v>
      </c>
      <c r="AA417" s="78">
        <f t="shared" si="175"/>
        <v>338464255042.59998</v>
      </c>
      <c r="AB417" s="78">
        <f t="shared" si="175"/>
        <v>102733284176.39</v>
      </c>
      <c r="AC417" s="78">
        <f t="shared" si="175"/>
        <v>4900000000</v>
      </c>
      <c r="AD417" s="78">
        <f t="shared" si="175"/>
        <v>1660287237351.47</v>
      </c>
      <c r="AE417" s="78">
        <f t="shared" si="175"/>
        <v>42157554879.57</v>
      </c>
      <c r="AF417" s="78">
        <f t="shared" si="175"/>
        <v>14104533586318.211</v>
      </c>
      <c r="AG417" s="78">
        <f t="shared" si="175"/>
        <v>1331086020284.21</v>
      </c>
      <c r="AH417" s="78">
        <f t="shared" si="175"/>
        <v>4914173225756.9297</v>
      </c>
      <c r="AI417" s="78">
        <f t="shared" si="175"/>
        <v>7859274340277.0703</v>
      </c>
      <c r="AJ417" s="78">
        <f t="shared" si="175"/>
        <v>2690442826516.04</v>
      </c>
      <c r="AK417" s="78">
        <f t="shared" si="175"/>
        <v>2690442826516.04</v>
      </c>
      <c r="AL417" s="78">
        <f t="shared" si="175"/>
        <v>0</v>
      </c>
      <c r="AM417" s="78">
        <f t="shared" si="175"/>
        <v>0</v>
      </c>
      <c r="AN417" s="78">
        <f t="shared" si="175"/>
        <v>0</v>
      </c>
      <c r="AO417" s="78">
        <f t="shared" si="175"/>
        <v>0</v>
      </c>
      <c r="AP417" s="78">
        <f t="shared" si="175"/>
        <v>0</v>
      </c>
      <c r="AQ417" s="78">
        <f t="shared" si="175"/>
        <v>57762438757.110001</v>
      </c>
      <c r="AR417" s="78">
        <f t="shared" si="175"/>
        <v>0</v>
      </c>
      <c r="AS417" s="78">
        <f t="shared" si="175"/>
        <v>53262438757.110001</v>
      </c>
      <c r="AT417" s="78">
        <f t="shared" si="175"/>
        <v>0</v>
      </c>
      <c r="AU417" s="78">
        <f t="shared" si="175"/>
        <v>4500000000</v>
      </c>
      <c r="AV417" s="78">
        <f t="shared" si="175"/>
        <v>-2632680387758.9302</v>
      </c>
      <c r="AW417" s="78">
        <f t="shared" si="175"/>
        <v>2632680387758.9302</v>
      </c>
      <c r="AX417" s="79">
        <f t="shared" si="175"/>
        <v>-1.983642578125E-4</v>
      </c>
      <c r="AY417" s="80">
        <f t="shared" si="175"/>
        <v>7</v>
      </c>
      <c r="AZ417" s="81">
        <f t="shared" si="175"/>
        <v>0</v>
      </c>
      <c r="BA417" s="64"/>
      <c r="BB417" s="64"/>
      <c r="BC417" s="64"/>
      <c r="BD417" s="64"/>
      <c r="BE417" s="64"/>
      <c r="BF417" s="64"/>
      <c r="BJ417" s="64"/>
    </row>
    <row r="418" spans="1:62" s="74" customFormat="1" ht="15" customHeight="1" x14ac:dyDescent="0.25">
      <c r="A418" s="75" t="s">
        <v>147</v>
      </c>
      <c r="B418" s="75" t="s">
        <v>147</v>
      </c>
      <c r="C418" s="76" t="s">
        <v>148</v>
      </c>
      <c r="D418" s="77"/>
      <c r="E418" s="77"/>
      <c r="F418" s="78">
        <f>SUM(F414:F416)</f>
        <v>7352714687630</v>
      </c>
      <c r="G418" s="78">
        <f t="shared" ref="G418:AZ418" si="176">SUM(G414:G416)</f>
        <v>1166369768500</v>
      </c>
      <c r="H418" s="78">
        <f t="shared" si="176"/>
        <v>752403198363</v>
      </c>
      <c r="I418" s="78">
        <f t="shared" si="176"/>
        <v>138207470840</v>
      </c>
      <c r="J418" s="78">
        <f t="shared" si="176"/>
        <v>36500000000</v>
      </c>
      <c r="K418" s="78">
        <f t="shared" si="176"/>
        <v>239259099297</v>
      </c>
      <c r="L418" s="78">
        <f t="shared" si="176"/>
        <v>4848558146130</v>
      </c>
      <c r="M418" s="78">
        <f t="shared" si="176"/>
        <v>3024895056870</v>
      </c>
      <c r="N418" s="78">
        <f t="shared" si="176"/>
        <v>1259854641000</v>
      </c>
      <c r="O418" s="78">
        <f t="shared" si="176"/>
        <v>563808448260</v>
      </c>
      <c r="P418" s="78">
        <f t="shared" si="176"/>
        <v>1337786773000</v>
      </c>
      <c r="Q418" s="78">
        <f t="shared" si="176"/>
        <v>3000000000</v>
      </c>
      <c r="R418" s="78">
        <f t="shared" si="176"/>
        <v>0</v>
      </c>
      <c r="S418" s="78">
        <f t="shared" si="176"/>
        <v>654784786000</v>
      </c>
      <c r="T418" s="78">
        <f t="shared" si="176"/>
        <v>167326567000</v>
      </c>
      <c r="U418" s="78">
        <f t="shared" si="176"/>
        <v>512675420000</v>
      </c>
      <c r="V418" s="78">
        <f t="shared" si="176"/>
        <v>8224164520368</v>
      </c>
      <c r="W418" s="78">
        <f t="shared" si="176"/>
        <v>2796234954168.6201</v>
      </c>
      <c r="X418" s="78">
        <f t="shared" si="176"/>
        <v>2493796774218.6201</v>
      </c>
      <c r="Y418" s="78">
        <f t="shared" si="176"/>
        <v>0</v>
      </c>
      <c r="Z418" s="78">
        <f t="shared" si="176"/>
        <v>800000000</v>
      </c>
      <c r="AA418" s="78">
        <f t="shared" si="176"/>
        <v>265685020000</v>
      </c>
      <c r="AB418" s="78">
        <f t="shared" si="176"/>
        <v>13500000000</v>
      </c>
      <c r="AC418" s="78">
        <f t="shared" si="176"/>
        <v>0</v>
      </c>
      <c r="AD418" s="78">
        <f t="shared" si="176"/>
        <v>2953159950</v>
      </c>
      <c r="AE418" s="78">
        <f t="shared" si="176"/>
        <v>19500000000</v>
      </c>
      <c r="AF418" s="78">
        <f t="shared" si="176"/>
        <v>5427929566199.3799</v>
      </c>
      <c r="AG418" s="78">
        <f t="shared" si="176"/>
        <v>682685760246</v>
      </c>
      <c r="AH418" s="78">
        <f t="shared" si="176"/>
        <v>1800900594180.3401</v>
      </c>
      <c r="AI418" s="78">
        <f t="shared" si="176"/>
        <v>2944343211773.04</v>
      </c>
      <c r="AJ418" s="78">
        <f t="shared" si="176"/>
        <v>896949832738</v>
      </c>
      <c r="AK418" s="78">
        <f t="shared" si="176"/>
        <v>896949832738</v>
      </c>
      <c r="AL418" s="78">
        <f t="shared" si="176"/>
        <v>0</v>
      </c>
      <c r="AM418" s="78">
        <f t="shared" si="176"/>
        <v>0</v>
      </c>
      <c r="AN418" s="78">
        <f t="shared" si="176"/>
        <v>0</v>
      </c>
      <c r="AO418" s="78">
        <f t="shared" si="176"/>
        <v>0</v>
      </c>
      <c r="AP418" s="78">
        <f t="shared" si="176"/>
        <v>0</v>
      </c>
      <c r="AQ418" s="78">
        <f t="shared" si="176"/>
        <v>25500000000</v>
      </c>
      <c r="AR418" s="78">
        <f t="shared" si="176"/>
        <v>0</v>
      </c>
      <c r="AS418" s="78">
        <f t="shared" si="176"/>
        <v>25500000000</v>
      </c>
      <c r="AT418" s="78">
        <f t="shared" si="176"/>
        <v>0</v>
      </c>
      <c r="AU418" s="78">
        <f t="shared" si="176"/>
        <v>0</v>
      </c>
      <c r="AV418" s="78">
        <f t="shared" si="176"/>
        <v>-871449832738</v>
      </c>
      <c r="AW418" s="78">
        <f t="shared" si="176"/>
        <v>871449832738</v>
      </c>
      <c r="AX418" s="79">
        <f t="shared" si="176"/>
        <v>0</v>
      </c>
      <c r="AY418" s="80">
        <f t="shared" si="176"/>
        <v>2</v>
      </c>
      <c r="AZ418" s="81">
        <f t="shared" si="176"/>
        <v>1</v>
      </c>
      <c r="BA418" s="64"/>
      <c r="BB418" s="64"/>
      <c r="BC418" s="64"/>
      <c r="BD418" s="64"/>
      <c r="BE418" s="64"/>
      <c r="BF418" s="64"/>
      <c r="BJ418" s="64"/>
    </row>
    <row r="419" spans="1:62" s="74" customFormat="1" ht="15" customHeight="1" x14ac:dyDescent="0.25">
      <c r="A419" s="75" t="s">
        <v>149</v>
      </c>
      <c r="B419" s="75" t="s">
        <v>149</v>
      </c>
      <c r="C419" s="76" t="s">
        <v>560</v>
      </c>
      <c r="D419" s="77"/>
      <c r="E419" s="77"/>
      <c r="F419" s="78">
        <f t="shared" ref="F419:AZ419" si="177">F417+F418</f>
        <v>26671186090278.617</v>
      </c>
      <c r="G419" s="78">
        <f t="shared" si="177"/>
        <v>2028210324059.6001</v>
      </c>
      <c r="H419" s="78">
        <f t="shared" si="177"/>
        <v>940113970540.16003</v>
      </c>
      <c r="I419" s="78">
        <f t="shared" si="177"/>
        <v>188010066650.79001</v>
      </c>
      <c r="J419" s="78">
        <f t="shared" si="177"/>
        <v>130657754278.11</v>
      </c>
      <c r="K419" s="78">
        <f t="shared" si="177"/>
        <v>769428532590.54004</v>
      </c>
      <c r="L419" s="78">
        <f t="shared" si="177"/>
        <v>20214633378219.02</v>
      </c>
      <c r="M419" s="78">
        <f t="shared" si="177"/>
        <v>14403046863759</v>
      </c>
      <c r="N419" s="78">
        <f t="shared" si="177"/>
        <v>4194015250000</v>
      </c>
      <c r="O419" s="78">
        <f t="shared" si="177"/>
        <v>1617571264460.02</v>
      </c>
      <c r="P419" s="78">
        <f t="shared" si="177"/>
        <v>4428342388000</v>
      </c>
      <c r="Q419" s="78">
        <f t="shared" si="177"/>
        <v>83000000000</v>
      </c>
      <c r="R419" s="78">
        <f t="shared" si="177"/>
        <v>0</v>
      </c>
      <c r="S419" s="78">
        <f t="shared" si="177"/>
        <v>2118380349000</v>
      </c>
      <c r="T419" s="78">
        <f t="shared" si="177"/>
        <v>365741386000</v>
      </c>
      <c r="U419" s="78">
        <f t="shared" si="177"/>
        <v>1861220653000</v>
      </c>
      <c r="V419" s="78">
        <f t="shared" si="177"/>
        <v>30175316310775.547</v>
      </c>
      <c r="W419" s="78">
        <f t="shared" si="177"/>
        <v>10642853158257.961</v>
      </c>
      <c r="X419" s="78">
        <f t="shared" si="177"/>
        <v>8157051189264.9307</v>
      </c>
      <c r="Y419" s="78">
        <f t="shared" si="177"/>
        <v>0</v>
      </c>
      <c r="Z419" s="78">
        <f t="shared" si="177"/>
        <v>35621457593</v>
      </c>
      <c r="AA419" s="78">
        <f t="shared" si="177"/>
        <v>604149275042.59998</v>
      </c>
      <c r="AB419" s="78">
        <f t="shared" si="177"/>
        <v>116233284176.39</v>
      </c>
      <c r="AC419" s="78">
        <f t="shared" si="177"/>
        <v>4900000000</v>
      </c>
      <c r="AD419" s="78">
        <f t="shared" si="177"/>
        <v>1663240397301.47</v>
      </c>
      <c r="AE419" s="78">
        <f t="shared" si="177"/>
        <v>61657554879.57</v>
      </c>
      <c r="AF419" s="78">
        <f t="shared" si="177"/>
        <v>19532463152517.59</v>
      </c>
      <c r="AG419" s="78">
        <f t="shared" si="177"/>
        <v>2013771780530.21</v>
      </c>
      <c r="AH419" s="78">
        <f t="shared" si="177"/>
        <v>6715073819937.2695</v>
      </c>
      <c r="AI419" s="78">
        <f t="shared" si="177"/>
        <v>10803617552050.109</v>
      </c>
      <c r="AJ419" s="78">
        <f t="shared" si="177"/>
        <v>3587392659254.04</v>
      </c>
      <c r="AK419" s="78">
        <f t="shared" si="177"/>
        <v>3587392659254.04</v>
      </c>
      <c r="AL419" s="78">
        <f t="shared" si="177"/>
        <v>0</v>
      </c>
      <c r="AM419" s="78">
        <f t="shared" si="177"/>
        <v>0</v>
      </c>
      <c r="AN419" s="78">
        <f t="shared" si="177"/>
        <v>0</v>
      </c>
      <c r="AO419" s="78">
        <f t="shared" si="177"/>
        <v>0</v>
      </c>
      <c r="AP419" s="78">
        <f t="shared" si="177"/>
        <v>0</v>
      </c>
      <c r="AQ419" s="78">
        <f t="shared" si="177"/>
        <v>83262438757.110001</v>
      </c>
      <c r="AR419" s="78">
        <f t="shared" si="177"/>
        <v>0</v>
      </c>
      <c r="AS419" s="78">
        <f t="shared" si="177"/>
        <v>78762438757.110001</v>
      </c>
      <c r="AT419" s="78">
        <f t="shared" si="177"/>
        <v>0</v>
      </c>
      <c r="AU419" s="78">
        <f t="shared" si="177"/>
        <v>4500000000</v>
      </c>
      <c r="AV419" s="78">
        <f t="shared" si="177"/>
        <v>-3504130220496.9302</v>
      </c>
      <c r="AW419" s="78">
        <f t="shared" si="177"/>
        <v>3504130220496.9302</v>
      </c>
      <c r="AX419" s="79">
        <f t="shared" si="177"/>
        <v>-1.983642578125E-4</v>
      </c>
      <c r="AY419" s="80">
        <f t="shared" si="177"/>
        <v>9</v>
      </c>
      <c r="AZ419" s="81">
        <f t="shared" si="177"/>
        <v>1</v>
      </c>
      <c r="BA419" s="64"/>
      <c r="BB419" s="64"/>
      <c r="BC419" s="64"/>
      <c r="BD419" s="64"/>
      <c r="BE419" s="64"/>
      <c r="BF419" s="64"/>
      <c r="BJ419" s="64"/>
    </row>
    <row r="420" spans="1:62" s="74" customFormat="1" ht="15" customHeight="1" x14ac:dyDescent="0.25">
      <c r="A420" s="75" t="s">
        <v>151</v>
      </c>
      <c r="B420" s="75" t="s">
        <v>151</v>
      </c>
      <c r="C420" s="76" t="s">
        <v>561</v>
      </c>
      <c r="D420" s="77"/>
      <c r="E420" s="77"/>
      <c r="F420" s="78">
        <f t="shared" ref="F420:AZ420" si="178">F419+F406</f>
        <v>36968110400278.617</v>
      </c>
      <c r="G420" s="78">
        <f t="shared" si="178"/>
        <v>7117718494059.5996</v>
      </c>
      <c r="H420" s="78">
        <f t="shared" si="178"/>
        <v>4952369270540.1602</v>
      </c>
      <c r="I420" s="78">
        <f t="shared" si="178"/>
        <v>201006266650.79001</v>
      </c>
      <c r="J420" s="78">
        <f t="shared" si="178"/>
        <v>419908964278.10999</v>
      </c>
      <c r="K420" s="78">
        <f t="shared" si="178"/>
        <v>1544433992590.54</v>
      </c>
      <c r="L420" s="78">
        <f t="shared" si="178"/>
        <v>25401479518219.02</v>
      </c>
      <c r="M420" s="78">
        <f t="shared" si="178"/>
        <v>18498408014759</v>
      </c>
      <c r="N420" s="78">
        <f t="shared" si="178"/>
        <v>4274417429000</v>
      </c>
      <c r="O420" s="78">
        <f t="shared" si="178"/>
        <v>2628654074460.02</v>
      </c>
      <c r="P420" s="78">
        <f t="shared" si="178"/>
        <v>4448912388000</v>
      </c>
      <c r="Q420" s="78">
        <f t="shared" si="178"/>
        <v>98570000000</v>
      </c>
      <c r="R420" s="78">
        <f t="shared" si="178"/>
        <v>0</v>
      </c>
      <c r="S420" s="78">
        <f t="shared" si="178"/>
        <v>2118380349000</v>
      </c>
      <c r="T420" s="78">
        <f t="shared" si="178"/>
        <v>370741386000</v>
      </c>
      <c r="U420" s="78">
        <f t="shared" si="178"/>
        <v>1861220653000</v>
      </c>
      <c r="V420" s="78">
        <f t="shared" si="178"/>
        <v>41272240620775.547</v>
      </c>
      <c r="W420" s="78">
        <f t="shared" si="178"/>
        <v>16452729358257.961</v>
      </c>
      <c r="X420" s="78">
        <f t="shared" si="178"/>
        <v>9209829140264.9297</v>
      </c>
      <c r="Y420" s="78">
        <f t="shared" si="178"/>
        <v>0</v>
      </c>
      <c r="Z420" s="78">
        <f t="shared" si="178"/>
        <v>35621457593</v>
      </c>
      <c r="AA420" s="78">
        <f t="shared" si="178"/>
        <v>1775272375042.6001</v>
      </c>
      <c r="AB420" s="78">
        <f t="shared" si="178"/>
        <v>122187284176.39</v>
      </c>
      <c r="AC420" s="78">
        <f t="shared" si="178"/>
        <v>2103280349000</v>
      </c>
      <c r="AD420" s="78">
        <f t="shared" si="178"/>
        <v>3124881197301.4697</v>
      </c>
      <c r="AE420" s="78">
        <f t="shared" si="178"/>
        <v>81657554879.570007</v>
      </c>
      <c r="AF420" s="78">
        <f t="shared" si="178"/>
        <v>24819511262517.59</v>
      </c>
      <c r="AG420" s="78">
        <f t="shared" si="178"/>
        <v>2421872207720.21</v>
      </c>
      <c r="AH420" s="78">
        <f t="shared" si="178"/>
        <v>8903425094697.2695</v>
      </c>
      <c r="AI420" s="78">
        <f t="shared" si="178"/>
        <v>13494213960100.109</v>
      </c>
      <c r="AJ420" s="78">
        <f t="shared" si="178"/>
        <v>4387392659254.04</v>
      </c>
      <c r="AK420" s="78">
        <f t="shared" si="178"/>
        <v>4387392659254.04</v>
      </c>
      <c r="AL420" s="78">
        <f t="shared" si="178"/>
        <v>0</v>
      </c>
      <c r="AM420" s="78">
        <f t="shared" si="178"/>
        <v>0</v>
      </c>
      <c r="AN420" s="78">
        <f t="shared" si="178"/>
        <v>0</v>
      </c>
      <c r="AO420" s="78">
        <f t="shared" si="178"/>
        <v>0</v>
      </c>
      <c r="AP420" s="78">
        <f t="shared" si="178"/>
        <v>0</v>
      </c>
      <c r="AQ420" s="78">
        <f t="shared" si="178"/>
        <v>83262438757.110001</v>
      </c>
      <c r="AR420" s="78">
        <f t="shared" si="178"/>
        <v>0</v>
      </c>
      <c r="AS420" s="78">
        <f t="shared" si="178"/>
        <v>78762438757.110001</v>
      </c>
      <c r="AT420" s="78">
        <f t="shared" si="178"/>
        <v>0</v>
      </c>
      <c r="AU420" s="78">
        <f t="shared" si="178"/>
        <v>4500000000</v>
      </c>
      <c r="AV420" s="78">
        <f t="shared" si="178"/>
        <v>-4304130220496.9302</v>
      </c>
      <c r="AW420" s="78">
        <f t="shared" si="178"/>
        <v>4304130220496.9302</v>
      </c>
      <c r="AX420" s="79">
        <f t="shared" si="178"/>
        <v>-1.983642578125E-4</v>
      </c>
      <c r="AY420" s="80">
        <f t="shared" si="178"/>
        <v>10</v>
      </c>
      <c r="AZ420" s="81">
        <f t="shared" si="178"/>
        <v>1</v>
      </c>
      <c r="BA420" s="64"/>
      <c r="BB420" s="64"/>
      <c r="BC420" s="64"/>
      <c r="BD420" s="64"/>
      <c r="BE420" s="64"/>
      <c r="BF420" s="64"/>
      <c r="BJ420" s="64"/>
    </row>
    <row r="421" spans="1:62" ht="15" customHeight="1" x14ac:dyDescent="0.25">
      <c r="A421" s="42" t="s">
        <v>562</v>
      </c>
      <c r="B421" s="42" t="s">
        <v>562</v>
      </c>
      <c r="C421" s="43" t="s">
        <v>563</v>
      </c>
      <c r="D421" s="44" t="s">
        <v>564</v>
      </c>
      <c r="E421" s="45">
        <v>42356</v>
      </c>
      <c r="F421" s="82">
        <f t="shared" si="160"/>
        <v>1978279904983.8</v>
      </c>
      <c r="G421" s="47">
        <f t="shared" si="161"/>
        <v>320047452983.79999</v>
      </c>
      <c r="H421" s="47">
        <v>309797452983.79999</v>
      </c>
      <c r="I421" s="47">
        <v>0</v>
      </c>
      <c r="J421" s="47">
        <v>0</v>
      </c>
      <c r="K421" s="47">
        <v>10250000000</v>
      </c>
      <c r="L421" s="47">
        <f t="shared" si="162"/>
        <v>1653232452000</v>
      </c>
      <c r="M421" s="47">
        <v>309442603000</v>
      </c>
      <c r="N421" s="47">
        <v>1032459159000</v>
      </c>
      <c r="O421" s="47">
        <v>311330690000</v>
      </c>
      <c r="P421" s="47">
        <f t="shared" si="163"/>
        <v>5000000000</v>
      </c>
      <c r="Q421" s="47">
        <v>0</v>
      </c>
      <c r="R421" s="47">
        <v>0</v>
      </c>
      <c r="S421" s="47">
        <v>0</v>
      </c>
      <c r="T421" s="47">
        <v>5000000000</v>
      </c>
      <c r="U421" s="47">
        <v>0</v>
      </c>
      <c r="V421" s="47">
        <f t="shared" si="164"/>
        <v>2728279904983.7998</v>
      </c>
      <c r="W421" s="47">
        <f t="shared" si="165"/>
        <v>1141309654597.8</v>
      </c>
      <c r="X421" s="47">
        <v>312963302973.40002</v>
      </c>
      <c r="Y421" s="47">
        <v>0</v>
      </c>
      <c r="Z421" s="47">
        <v>18000000000</v>
      </c>
      <c r="AA421" s="47">
        <v>231935200000</v>
      </c>
      <c r="AB421" s="47">
        <v>5000000000</v>
      </c>
      <c r="AC421" s="47">
        <v>157377651624.39999</v>
      </c>
      <c r="AD421" s="47">
        <v>406033500000</v>
      </c>
      <c r="AE421" s="47">
        <v>10000000000</v>
      </c>
      <c r="AF421" s="47">
        <f t="shared" si="166"/>
        <v>1586970250386</v>
      </c>
      <c r="AG421" s="47">
        <v>143192675419</v>
      </c>
      <c r="AH421" s="47">
        <v>708272455128</v>
      </c>
      <c r="AI421" s="47">
        <v>735505119839</v>
      </c>
      <c r="AJ421" s="47">
        <f t="shared" si="167"/>
        <v>900000000000</v>
      </c>
      <c r="AK421" s="47">
        <v>900000000000</v>
      </c>
      <c r="AL421" s="47">
        <v>0</v>
      </c>
      <c r="AM421" s="47">
        <v>0</v>
      </c>
      <c r="AN421" s="47">
        <v>0</v>
      </c>
      <c r="AO421" s="47">
        <v>0</v>
      </c>
      <c r="AP421" s="47">
        <v>0</v>
      </c>
      <c r="AQ421" s="47">
        <f t="shared" si="168"/>
        <v>150000000000</v>
      </c>
      <c r="AR421" s="47">
        <v>0</v>
      </c>
      <c r="AS421" s="47">
        <v>150000000000</v>
      </c>
      <c r="AT421" s="47">
        <v>0</v>
      </c>
      <c r="AU421" s="47">
        <v>0</v>
      </c>
      <c r="AV421" s="48">
        <f t="shared" si="169"/>
        <v>-749999999999.99976</v>
      </c>
      <c r="AW421" s="48">
        <f t="shared" ref="AW421:AW484" si="179">AJ421-AQ421</f>
        <v>750000000000</v>
      </c>
      <c r="AX421" s="49">
        <f t="shared" si="159"/>
        <v>0</v>
      </c>
      <c r="AY421" s="50">
        <v>1</v>
      </c>
      <c r="AZ421" s="51"/>
      <c r="BA421" s="6" t="s">
        <v>95</v>
      </c>
      <c r="BB421" s="52">
        <v>1</v>
      </c>
      <c r="BC421" s="6"/>
      <c r="BD421" s="6"/>
      <c r="BG421" s="5" t="s">
        <v>96</v>
      </c>
      <c r="BH421" s="5" t="s">
        <v>155</v>
      </c>
      <c r="BJ421" s="6">
        <v>1</v>
      </c>
    </row>
    <row r="422" spans="1:62" ht="15" customHeight="1" x14ac:dyDescent="0.25">
      <c r="A422" s="67">
        <f>A416+1</f>
        <v>319</v>
      </c>
      <c r="B422" s="67">
        <v>1</v>
      </c>
      <c r="C422" s="54" t="s">
        <v>565</v>
      </c>
      <c r="D422" s="55" t="s">
        <v>126</v>
      </c>
      <c r="E422" s="56">
        <v>42359</v>
      </c>
      <c r="F422" s="57">
        <f t="shared" si="160"/>
        <v>1214645864050.6201</v>
      </c>
      <c r="G422" s="58">
        <f t="shared" si="161"/>
        <v>90542165172</v>
      </c>
      <c r="H422" s="58">
        <v>6722790500</v>
      </c>
      <c r="I422" s="58">
        <v>3541000000</v>
      </c>
      <c r="J422" s="58">
        <v>21200000000</v>
      </c>
      <c r="K422" s="58">
        <v>59078374672</v>
      </c>
      <c r="L422" s="58">
        <f t="shared" si="162"/>
        <v>980614735580</v>
      </c>
      <c r="M422" s="58">
        <v>375429614000</v>
      </c>
      <c r="N422" s="58">
        <v>462110308000</v>
      </c>
      <c r="O422" s="58">
        <v>143074813580</v>
      </c>
      <c r="P422" s="58">
        <f t="shared" si="163"/>
        <v>143488963298.62</v>
      </c>
      <c r="Q422" s="58">
        <v>0</v>
      </c>
      <c r="R422" s="58">
        <v>0</v>
      </c>
      <c r="S422" s="58">
        <v>31781534298.619999</v>
      </c>
      <c r="T422" s="58">
        <v>0</v>
      </c>
      <c r="U422" s="58">
        <v>111707429000</v>
      </c>
      <c r="V422" s="58">
        <f t="shared" si="164"/>
        <v>1345029552936.3599</v>
      </c>
      <c r="W422" s="58">
        <f t="shared" si="165"/>
        <v>772603435566.35999</v>
      </c>
      <c r="X422" s="58">
        <v>610150393602.76001</v>
      </c>
      <c r="Y422" s="58">
        <v>0</v>
      </c>
      <c r="Z422" s="58">
        <v>0</v>
      </c>
      <c r="AA422" s="58">
        <v>48040795000</v>
      </c>
      <c r="AB422" s="58">
        <v>500000000</v>
      </c>
      <c r="AC422" s="58">
        <v>108912246963.60001</v>
      </c>
      <c r="AD422" s="58">
        <v>0</v>
      </c>
      <c r="AE422" s="58">
        <v>5000000000</v>
      </c>
      <c r="AF422" s="58">
        <f t="shared" si="166"/>
        <v>572426117370</v>
      </c>
      <c r="AG422" s="58">
        <v>74344303286</v>
      </c>
      <c r="AH422" s="58">
        <v>331593852192</v>
      </c>
      <c r="AI422" s="58">
        <v>166487961892</v>
      </c>
      <c r="AJ422" s="58">
        <f t="shared" si="167"/>
        <v>385671526767.73999</v>
      </c>
      <c r="AK422" s="58">
        <v>385671526767.73999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f t="shared" si="168"/>
        <v>255287837882</v>
      </c>
      <c r="AR422" s="58">
        <v>0</v>
      </c>
      <c r="AS422" s="58">
        <v>0</v>
      </c>
      <c r="AT422" s="58">
        <v>255287837882</v>
      </c>
      <c r="AU422" s="58">
        <v>0</v>
      </c>
      <c r="AV422" s="59">
        <f t="shared" si="169"/>
        <v>-130383688885.73975</v>
      </c>
      <c r="AW422" s="59">
        <f t="shared" si="179"/>
        <v>130383688885.73999</v>
      </c>
      <c r="AX422" s="60">
        <f t="shared" si="159"/>
        <v>2.44140625E-4</v>
      </c>
      <c r="AY422" s="61">
        <v>1</v>
      </c>
      <c r="AZ422" s="62"/>
      <c r="BA422" s="52">
        <v>1</v>
      </c>
      <c r="BB422" s="6"/>
      <c r="BC422" s="6"/>
      <c r="BD422" s="6"/>
      <c r="BE422" s="52">
        <v>1</v>
      </c>
      <c r="BF422" s="64" t="s">
        <v>114</v>
      </c>
      <c r="BG422" s="5" t="s">
        <v>96</v>
      </c>
      <c r="BH422" s="5" t="s">
        <v>106</v>
      </c>
      <c r="BJ422" s="6">
        <v>1</v>
      </c>
    </row>
    <row r="423" spans="1:62" ht="15" customHeight="1" x14ac:dyDescent="0.25">
      <c r="A423" s="53">
        <f t="shared" ref="A423:B426" si="180">A422+1</f>
        <v>320</v>
      </c>
      <c r="B423" s="53">
        <f t="shared" si="180"/>
        <v>2</v>
      </c>
      <c r="C423" s="54" t="s">
        <v>566</v>
      </c>
      <c r="D423" s="55" t="s">
        <v>139</v>
      </c>
      <c r="E423" s="56">
        <v>42361</v>
      </c>
      <c r="F423" s="57">
        <f t="shared" si="160"/>
        <v>1431844650000</v>
      </c>
      <c r="G423" s="58">
        <f t="shared" si="161"/>
        <v>102248589000</v>
      </c>
      <c r="H423" s="58">
        <v>6346000000</v>
      </c>
      <c r="I423" s="58">
        <v>949000000</v>
      </c>
      <c r="J423" s="58">
        <v>10333000000</v>
      </c>
      <c r="K423" s="58">
        <v>84620589000</v>
      </c>
      <c r="L423" s="58">
        <f t="shared" si="162"/>
        <v>1100251312000</v>
      </c>
      <c r="M423" s="58">
        <v>169900000000</v>
      </c>
      <c r="N423" s="58">
        <v>772980483000</v>
      </c>
      <c r="O423" s="58">
        <f>131436280000+25934549000</f>
        <v>157370829000</v>
      </c>
      <c r="P423" s="58">
        <f t="shared" si="163"/>
        <v>229344749000</v>
      </c>
      <c r="Q423" s="58">
        <v>0</v>
      </c>
      <c r="R423" s="58">
        <v>0</v>
      </c>
      <c r="S423" s="58">
        <v>23545000000</v>
      </c>
      <c r="T423" s="58">
        <v>5000000000</v>
      </c>
      <c r="U423" s="58">
        <v>200799749000</v>
      </c>
      <c r="V423" s="58">
        <f t="shared" si="164"/>
        <v>1829691709486.8599</v>
      </c>
      <c r="W423" s="58">
        <f t="shared" si="165"/>
        <v>738555944009.68994</v>
      </c>
      <c r="X423" s="58">
        <v>458156732139.69</v>
      </c>
      <c r="Y423" s="58">
        <v>0</v>
      </c>
      <c r="Z423" s="58">
        <v>18669013423</v>
      </c>
      <c r="AA423" s="58">
        <v>51930198870</v>
      </c>
      <c r="AB423" s="58">
        <v>4400000000</v>
      </c>
      <c r="AC423" s="58">
        <v>0</v>
      </c>
      <c r="AD423" s="58">
        <v>204399999577</v>
      </c>
      <c r="AE423" s="58">
        <v>1000000000</v>
      </c>
      <c r="AF423" s="58">
        <f t="shared" si="166"/>
        <v>1091135765477.17</v>
      </c>
      <c r="AG423" s="58">
        <v>97243846800</v>
      </c>
      <c r="AH423" s="58">
        <v>379963892746</v>
      </c>
      <c r="AI423" s="58">
        <v>613928025931.17004</v>
      </c>
      <c r="AJ423" s="58">
        <f t="shared" si="167"/>
        <v>399347059486.85999</v>
      </c>
      <c r="AK423" s="58">
        <v>399347059486.85999</v>
      </c>
      <c r="AL423" s="58">
        <v>0</v>
      </c>
      <c r="AM423" s="58">
        <v>0</v>
      </c>
      <c r="AN423" s="58">
        <v>0</v>
      </c>
      <c r="AO423" s="58">
        <v>0</v>
      </c>
      <c r="AP423" s="58">
        <v>0</v>
      </c>
      <c r="AQ423" s="58">
        <f t="shared" si="168"/>
        <v>1500000000</v>
      </c>
      <c r="AR423" s="58">
        <v>0</v>
      </c>
      <c r="AS423" s="58">
        <v>0</v>
      </c>
      <c r="AT423" s="58">
        <v>0</v>
      </c>
      <c r="AU423" s="58">
        <v>1500000000</v>
      </c>
      <c r="AV423" s="59">
        <f t="shared" si="169"/>
        <v>-397847059486.85986</v>
      </c>
      <c r="AW423" s="59">
        <f t="shared" si="179"/>
        <v>397847059486.85999</v>
      </c>
      <c r="AX423" s="60">
        <f t="shared" si="159"/>
        <v>0</v>
      </c>
      <c r="AY423" s="61">
        <v>1</v>
      </c>
      <c r="AZ423" s="62"/>
      <c r="BA423" s="52">
        <v>1</v>
      </c>
      <c r="BB423" s="6"/>
      <c r="BC423" s="6"/>
      <c r="BD423" s="6"/>
      <c r="BE423" s="52">
        <v>1</v>
      </c>
      <c r="BG423" s="5" t="s">
        <v>96</v>
      </c>
      <c r="BH423" s="5" t="s">
        <v>97</v>
      </c>
      <c r="BJ423" s="6">
        <v>1</v>
      </c>
    </row>
    <row r="424" spans="1:62" ht="15" customHeight="1" x14ac:dyDescent="0.25">
      <c r="A424" s="53">
        <f t="shared" si="180"/>
        <v>321</v>
      </c>
      <c r="B424" s="53">
        <f t="shared" si="180"/>
        <v>3</v>
      </c>
      <c r="C424" s="54" t="s">
        <v>567</v>
      </c>
      <c r="D424" s="55" t="s">
        <v>239</v>
      </c>
      <c r="E424" s="56">
        <v>42368</v>
      </c>
      <c r="F424" s="57">
        <f t="shared" si="160"/>
        <v>1277505134909.1899</v>
      </c>
      <c r="G424" s="58">
        <f t="shared" si="161"/>
        <v>71866095790.199997</v>
      </c>
      <c r="H424" s="58">
        <v>9363493000</v>
      </c>
      <c r="I424" s="58">
        <v>2701500000</v>
      </c>
      <c r="J424" s="58">
        <v>3642995400</v>
      </c>
      <c r="K424" s="58">
        <v>56158107390.199997</v>
      </c>
      <c r="L424" s="58">
        <f t="shared" si="162"/>
        <v>923909399000</v>
      </c>
      <c r="M424" s="58">
        <v>352703796000</v>
      </c>
      <c r="N424" s="58">
        <v>400260543000</v>
      </c>
      <c r="O424" s="58">
        <v>170945060000</v>
      </c>
      <c r="P424" s="58">
        <f t="shared" si="163"/>
        <v>281729640118.98999</v>
      </c>
      <c r="Q424" s="58">
        <v>1500000000</v>
      </c>
      <c r="R424" s="58">
        <v>0</v>
      </c>
      <c r="S424" s="58">
        <v>30077058118.990002</v>
      </c>
      <c r="T424" s="58">
        <v>40593760000</v>
      </c>
      <c r="U424" s="58">
        <v>209558822000</v>
      </c>
      <c r="V424" s="58">
        <f t="shared" si="164"/>
        <v>1527505134909.1899</v>
      </c>
      <c r="W424" s="58">
        <f t="shared" si="165"/>
        <v>682896878331</v>
      </c>
      <c r="X424" s="58">
        <v>471394581933.85999</v>
      </c>
      <c r="Y424" s="58">
        <v>0</v>
      </c>
      <c r="Z424" s="58">
        <v>8507007200</v>
      </c>
      <c r="AA424" s="58">
        <v>19425987000</v>
      </c>
      <c r="AB424" s="58">
        <v>1650000000</v>
      </c>
      <c r="AC424" s="58">
        <v>0</v>
      </c>
      <c r="AD424" s="58">
        <v>179919302197.14001</v>
      </c>
      <c r="AE424" s="58">
        <v>2000000000</v>
      </c>
      <c r="AF424" s="58">
        <f t="shared" si="166"/>
        <v>844608256578.18994</v>
      </c>
      <c r="AG424" s="58">
        <v>217942209452</v>
      </c>
      <c r="AH424" s="58">
        <v>234193995254</v>
      </c>
      <c r="AI424" s="58">
        <v>392472051872.19</v>
      </c>
      <c r="AJ424" s="58">
        <f t="shared" si="167"/>
        <v>250000000000</v>
      </c>
      <c r="AK424" s="58">
        <v>250000000000</v>
      </c>
      <c r="AL424" s="58">
        <v>0</v>
      </c>
      <c r="AM424" s="58">
        <v>0</v>
      </c>
      <c r="AN424" s="58">
        <v>0</v>
      </c>
      <c r="AO424" s="58">
        <v>0</v>
      </c>
      <c r="AP424" s="58">
        <v>0</v>
      </c>
      <c r="AQ424" s="58">
        <f t="shared" si="168"/>
        <v>0</v>
      </c>
      <c r="AR424" s="58">
        <v>0</v>
      </c>
      <c r="AS424" s="58">
        <v>0</v>
      </c>
      <c r="AT424" s="58">
        <v>0</v>
      </c>
      <c r="AU424" s="58">
        <v>0</v>
      </c>
      <c r="AV424" s="59">
        <f t="shared" si="169"/>
        <v>-250000000000</v>
      </c>
      <c r="AW424" s="59">
        <f t="shared" si="179"/>
        <v>250000000000</v>
      </c>
      <c r="AX424" s="60">
        <f t="shared" si="159"/>
        <v>0</v>
      </c>
      <c r="AY424" s="61">
        <v>1</v>
      </c>
      <c r="AZ424" s="62"/>
      <c r="BA424" s="52">
        <v>1</v>
      </c>
      <c r="BB424" s="6"/>
      <c r="BC424" s="6"/>
      <c r="BD424" s="6"/>
      <c r="BE424" s="52">
        <v>1</v>
      </c>
      <c r="BG424" s="5" t="s">
        <v>96</v>
      </c>
      <c r="BH424" s="5" t="s">
        <v>130</v>
      </c>
      <c r="BJ424" s="6">
        <v>1</v>
      </c>
    </row>
    <row r="425" spans="1:62" ht="15" customHeight="1" x14ac:dyDescent="0.25">
      <c r="A425" s="53">
        <f t="shared" si="180"/>
        <v>322</v>
      </c>
      <c r="B425" s="53">
        <f t="shared" si="180"/>
        <v>4</v>
      </c>
      <c r="C425" s="54" t="s">
        <v>568</v>
      </c>
      <c r="D425" s="55" t="s">
        <v>104</v>
      </c>
      <c r="E425" s="88">
        <v>42369</v>
      </c>
      <c r="F425" s="57">
        <f t="shared" si="160"/>
        <v>715645973388</v>
      </c>
      <c r="G425" s="58">
        <f t="shared" si="161"/>
        <v>24500000000</v>
      </c>
      <c r="H425" s="58">
        <v>1955000000</v>
      </c>
      <c r="I425" s="58">
        <v>745000000</v>
      </c>
      <c r="J425" s="58">
        <v>5000000000</v>
      </c>
      <c r="K425" s="58">
        <v>16800000000</v>
      </c>
      <c r="L425" s="58">
        <f t="shared" si="162"/>
        <v>627905397000</v>
      </c>
      <c r="M425" s="58">
        <v>178016556000</v>
      </c>
      <c r="N425" s="58">
        <v>341441271000</v>
      </c>
      <c r="O425" s="58">
        <v>108447570000</v>
      </c>
      <c r="P425" s="58">
        <f t="shared" si="163"/>
        <v>63240576388</v>
      </c>
      <c r="Q425" s="58">
        <v>0</v>
      </c>
      <c r="R425" s="58">
        <v>0</v>
      </c>
      <c r="S425" s="58">
        <v>18721227207</v>
      </c>
      <c r="T425" s="58">
        <v>31400381000</v>
      </c>
      <c r="U425" s="58">
        <v>13118968181</v>
      </c>
      <c r="V425" s="58">
        <f t="shared" si="164"/>
        <v>1240056973388</v>
      </c>
      <c r="W425" s="58">
        <f t="shared" si="165"/>
        <v>337037880188</v>
      </c>
      <c r="X425" s="58">
        <v>251928260188</v>
      </c>
      <c r="Y425" s="58">
        <v>0</v>
      </c>
      <c r="Z425" s="58">
        <v>0</v>
      </c>
      <c r="AA425" s="58">
        <v>15000000000</v>
      </c>
      <c r="AB425" s="58">
        <v>7000000000</v>
      </c>
      <c r="AC425" s="58">
        <v>0</v>
      </c>
      <c r="AD425" s="58">
        <v>60109620000</v>
      </c>
      <c r="AE425" s="58">
        <v>3000000000</v>
      </c>
      <c r="AF425" s="58">
        <f t="shared" si="166"/>
        <v>903019093200</v>
      </c>
      <c r="AG425" s="58">
        <v>35173692825</v>
      </c>
      <c r="AH425" s="58">
        <v>269159816993</v>
      </c>
      <c r="AI425" s="58">
        <v>598685583382</v>
      </c>
      <c r="AJ425" s="58">
        <f t="shared" si="167"/>
        <v>524411000000</v>
      </c>
      <c r="AK425" s="58">
        <v>524411000000</v>
      </c>
      <c r="AL425" s="58">
        <v>0</v>
      </c>
      <c r="AM425" s="58">
        <v>0</v>
      </c>
      <c r="AN425" s="58">
        <v>0</v>
      </c>
      <c r="AO425" s="58">
        <v>0</v>
      </c>
      <c r="AP425" s="58">
        <v>0</v>
      </c>
      <c r="AQ425" s="58">
        <f t="shared" si="168"/>
        <v>0</v>
      </c>
      <c r="AR425" s="58">
        <v>0</v>
      </c>
      <c r="AS425" s="58">
        <v>0</v>
      </c>
      <c r="AT425" s="58">
        <v>0</v>
      </c>
      <c r="AU425" s="58">
        <v>0</v>
      </c>
      <c r="AV425" s="59">
        <f t="shared" si="169"/>
        <v>-524411000000</v>
      </c>
      <c r="AW425" s="59">
        <f t="shared" si="179"/>
        <v>524411000000</v>
      </c>
      <c r="AX425" s="60">
        <f t="shared" si="159"/>
        <v>0</v>
      </c>
      <c r="AY425" s="61">
        <v>1</v>
      </c>
      <c r="AZ425" s="62"/>
      <c r="BA425" s="52">
        <v>1</v>
      </c>
      <c r="BB425" s="6"/>
      <c r="BC425" s="6"/>
      <c r="BD425" s="6"/>
      <c r="BG425" s="5" t="s">
        <v>96</v>
      </c>
      <c r="BH425" s="5" t="s">
        <v>137</v>
      </c>
      <c r="BJ425" s="6">
        <v>1</v>
      </c>
    </row>
    <row r="426" spans="1:62" ht="15" customHeight="1" x14ac:dyDescent="0.25">
      <c r="A426" s="53">
        <f t="shared" si="180"/>
        <v>323</v>
      </c>
      <c r="B426" s="53">
        <f t="shared" si="180"/>
        <v>5</v>
      </c>
      <c r="C426" s="54" t="s">
        <v>569</v>
      </c>
      <c r="D426" s="55" t="s">
        <v>126</v>
      </c>
      <c r="E426" s="56">
        <v>42369</v>
      </c>
      <c r="F426" s="57">
        <f t="shared" si="160"/>
        <v>1012238127358</v>
      </c>
      <c r="G426" s="58">
        <f t="shared" si="161"/>
        <v>92113600000</v>
      </c>
      <c r="H426" s="58">
        <v>38050000000</v>
      </c>
      <c r="I426" s="58">
        <v>16863600000</v>
      </c>
      <c r="J426" s="58">
        <v>12000000000</v>
      </c>
      <c r="K426" s="58">
        <v>25200000000</v>
      </c>
      <c r="L426" s="58">
        <f t="shared" si="162"/>
        <v>671401926660</v>
      </c>
      <c r="M426" s="58">
        <v>189216693000</v>
      </c>
      <c r="N426" s="58">
        <v>336447029000</v>
      </c>
      <c r="O426" s="58">
        <v>145738204660</v>
      </c>
      <c r="P426" s="58">
        <f t="shared" si="163"/>
        <v>248722600698</v>
      </c>
      <c r="Q426" s="58">
        <v>0</v>
      </c>
      <c r="R426" s="58">
        <v>0</v>
      </c>
      <c r="S426" s="58">
        <v>57342600698</v>
      </c>
      <c r="T426" s="58">
        <v>5000000000</v>
      </c>
      <c r="U426" s="58">
        <v>186380000000</v>
      </c>
      <c r="V426" s="58">
        <f t="shared" si="164"/>
        <v>1207724583155</v>
      </c>
      <c r="W426" s="58">
        <f t="shared" si="165"/>
        <v>525276315231.09998</v>
      </c>
      <c r="X426" s="58">
        <v>498564315231.09998</v>
      </c>
      <c r="Y426" s="58">
        <v>0</v>
      </c>
      <c r="Z426" s="58">
        <v>0</v>
      </c>
      <c r="AA426" s="58">
        <v>20912000000</v>
      </c>
      <c r="AB426" s="58">
        <v>4300000000</v>
      </c>
      <c r="AC426" s="58">
        <v>0</v>
      </c>
      <c r="AD426" s="58">
        <v>0</v>
      </c>
      <c r="AE426" s="58">
        <v>1500000000</v>
      </c>
      <c r="AF426" s="58">
        <f t="shared" si="166"/>
        <v>682448267923.90002</v>
      </c>
      <c r="AG426" s="58">
        <v>19164551300</v>
      </c>
      <c r="AH426" s="58">
        <v>236996347564.89999</v>
      </c>
      <c r="AI426" s="58">
        <v>426287369059</v>
      </c>
      <c r="AJ426" s="58">
        <f t="shared" si="167"/>
        <v>384346931384.67999</v>
      </c>
      <c r="AK426" s="58">
        <v>86913701940</v>
      </c>
      <c r="AL426" s="58">
        <v>0</v>
      </c>
      <c r="AM426" s="58">
        <v>0</v>
      </c>
      <c r="AN426" s="58">
        <v>297433229444.67999</v>
      </c>
      <c r="AO426" s="58">
        <v>0</v>
      </c>
      <c r="AP426" s="58">
        <v>0</v>
      </c>
      <c r="AQ426" s="58">
        <f t="shared" si="168"/>
        <v>188860475587.67999</v>
      </c>
      <c r="AR426" s="58">
        <v>0</v>
      </c>
      <c r="AS426" s="58">
        <v>0</v>
      </c>
      <c r="AT426" s="58">
        <v>188860475587.67999</v>
      </c>
      <c r="AU426" s="58">
        <v>0</v>
      </c>
      <c r="AV426" s="59">
        <f t="shared" si="169"/>
        <v>-195486455797</v>
      </c>
      <c r="AW426" s="59">
        <f t="shared" si="179"/>
        <v>195486455797</v>
      </c>
      <c r="AX426" s="60">
        <f t="shared" si="159"/>
        <v>0</v>
      </c>
      <c r="AY426" s="61">
        <v>1</v>
      </c>
      <c r="AZ426" s="62"/>
      <c r="BA426" s="52">
        <v>1</v>
      </c>
      <c r="BB426" s="6"/>
      <c r="BC426" s="6"/>
      <c r="BD426" s="6"/>
      <c r="BG426" s="5" t="s">
        <v>96</v>
      </c>
      <c r="BH426" s="5" t="s">
        <v>130</v>
      </c>
      <c r="BJ426" s="6">
        <v>1</v>
      </c>
    </row>
    <row r="427" spans="1:62" s="74" customFormat="1" ht="15" customHeight="1" x14ac:dyDescent="0.25">
      <c r="A427" s="75" t="s">
        <v>145</v>
      </c>
      <c r="B427" s="75" t="s">
        <v>145</v>
      </c>
      <c r="C427" s="76" t="s">
        <v>146</v>
      </c>
      <c r="D427" s="77"/>
      <c r="E427" s="77"/>
      <c r="F427" s="78">
        <f>SUM(F422:F425)</f>
        <v>4639641622347.8105</v>
      </c>
      <c r="G427" s="78">
        <f t="shared" ref="G427:AZ427" si="181">SUM(G422:G425)</f>
        <v>289156849962.20001</v>
      </c>
      <c r="H427" s="78">
        <f t="shared" si="181"/>
        <v>24387283500</v>
      </c>
      <c r="I427" s="78">
        <f t="shared" si="181"/>
        <v>7936500000</v>
      </c>
      <c r="J427" s="78">
        <f t="shared" si="181"/>
        <v>40175995400</v>
      </c>
      <c r="K427" s="78">
        <f t="shared" si="181"/>
        <v>216657071062.20001</v>
      </c>
      <c r="L427" s="78">
        <f t="shared" si="181"/>
        <v>3632680843580</v>
      </c>
      <c r="M427" s="78">
        <f t="shared" si="181"/>
        <v>1076049966000</v>
      </c>
      <c r="N427" s="78">
        <f t="shared" si="181"/>
        <v>1976792605000</v>
      </c>
      <c r="O427" s="78">
        <f t="shared" si="181"/>
        <v>579838272580</v>
      </c>
      <c r="P427" s="78">
        <f t="shared" si="181"/>
        <v>717803928805.60999</v>
      </c>
      <c r="Q427" s="78">
        <f t="shared" si="181"/>
        <v>1500000000</v>
      </c>
      <c r="R427" s="78">
        <f t="shared" si="181"/>
        <v>0</v>
      </c>
      <c r="S427" s="78">
        <f t="shared" si="181"/>
        <v>104124819624.61</v>
      </c>
      <c r="T427" s="78">
        <f t="shared" si="181"/>
        <v>76994141000</v>
      </c>
      <c r="U427" s="78">
        <f t="shared" si="181"/>
        <v>535184968181</v>
      </c>
      <c r="V427" s="78">
        <f t="shared" si="181"/>
        <v>5942283370720.4102</v>
      </c>
      <c r="W427" s="78">
        <f t="shared" si="181"/>
        <v>2531094138095.0498</v>
      </c>
      <c r="X427" s="78">
        <f t="shared" si="181"/>
        <v>1791629967864.3101</v>
      </c>
      <c r="Y427" s="78">
        <f t="shared" si="181"/>
        <v>0</v>
      </c>
      <c r="Z427" s="78">
        <f t="shared" si="181"/>
        <v>27176020623</v>
      </c>
      <c r="AA427" s="78">
        <f t="shared" si="181"/>
        <v>134396980870</v>
      </c>
      <c r="AB427" s="78">
        <f t="shared" si="181"/>
        <v>13550000000</v>
      </c>
      <c r="AC427" s="78">
        <f t="shared" si="181"/>
        <v>108912246963.60001</v>
      </c>
      <c r="AD427" s="78">
        <f t="shared" si="181"/>
        <v>444428921774.14001</v>
      </c>
      <c r="AE427" s="78">
        <f t="shared" si="181"/>
        <v>11000000000</v>
      </c>
      <c r="AF427" s="78">
        <f t="shared" si="181"/>
        <v>3411189232625.3599</v>
      </c>
      <c r="AG427" s="78">
        <f t="shared" si="181"/>
        <v>424704052363</v>
      </c>
      <c r="AH427" s="78">
        <f t="shared" si="181"/>
        <v>1214911557185</v>
      </c>
      <c r="AI427" s="78">
        <f t="shared" si="181"/>
        <v>1771573623077.3601</v>
      </c>
      <c r="AJ427" s="78">
        <f t="shared" si="181"/>
        <v>1559429586254.6001</v>
      </c>
      <c r="AK427" s="78">
        <f t="shared" si="181"/>
        <v>1559429586254.6001</v>
      </c>
      <c r="AL427" s="78">
        <f t="shared" si="181"/>
        <v>0</v>
      </c>
      <c r="AM427" s="78">
        <f t="shared" si="181"/>
        <v>0</v>
      </c>
      <c r="AN427" s="78">
        <f t="shared" si="181"/>
        <v>0</v>
      </c>
      <c r="AO427" s="78">
        <f t="shared" si="181"/>
        <v>0</v>
      </c>
      <c r="AP427" s="78">
        <f t="shared" si="181"/>
        <v>0</v>
      </c>
      <c r="AQ427" s="78">
        <f t="shared" si="181"/>
        <v>256787837882</v>
      </c>
      <c r="AR427" s="78">
        <f t="shared" si="181"/>
        <v>0</v>
      </c>
      <c r="AS427" s="78">
        <f t="shared" si="181"/>
        <v>0</v>
      </c>
      <c r="AT427" s="78">
        <f t="shared" si="181"/>
        <v>255287837882</v>
      </c>
      <c r="AU427" s="78">
        <f t="shared" si="181"/>
        <v>1500000000</v>
      </c>
      <c r="AV427" s="78">
        <f t="shared" si="181"/>
        <v>-1302641748372.5996</v>
      </c>
      <c r="AW427" s="78">
        <f t="shared" si="181"/>
        <v>1302641748372.6001</v>
      </c>
      <c r="AX427" s="79">
        <f t="shared" si="181"/>
        <v>2.44140625E-4</v>
      </c>
      <c r="AY427" s="80">
        <f t="shared" si="181"/>
        <v>4</v>
      </c>
      <c r="AZ427" s="81">
        <f t="shared" si="181"/>
        <v>0</v>
      </c>
      <c r="BA427" s="64"/>
      <c r="BB427" s="64"/>
      <c r="BC427" s="64"/>
      <c r="BD427" s="64"/>
      <c r="BE427" s="64"/>
      <c r="BF427" s="64"/>
      <c r="BJ427" s="64"/>
    </row>
    <row r="428" spans="1:62" s="74" customFormat="1" ht="15" customHeight="1" x14ac:dyDescent="0.25">
      <c r="A428" s="75" t="s">
        <v>147</v>
      </c>
      <c r="B428" s="75" t="s">
        <v>147</v>
      </c>
      <c r="C428" s="76" t="s">
        <v>148</v>
      </c>
      <c r="D428" s="77"/>
      <c r="E428" s="77"/>
      <c r="F428" s="78">
        <f>SUM(F426)</f>
        <v>1012238127358</v>
      </c>
      <c r="G428" s="78">
        <f t="shared" ref="G428:AZ428" si="182">SUM(G426)</f>
        <v>92113600000</v>
      </c>
      <c r="H428" s="78">
        <f t="shared" si="182"/>
        <v>38050000000</v>
      </c>
      <c r="I428" s="78">
        <f t="shared" si="182"/>
        <v>16863600000</v>
      </c>
      <c r="J428" s="78">
        <f t="shared" si="182"/>
        <v>12000000000</v>
      </c>
      <c r="K428" s="78">
        <f t="shared" si="182"/>
        <v>25200000000</v>
      </c>
      <c r="L428" s="78">
        <f t="shared" si="182"/>
        <v>671401926660</v>
      </c>
      <c r="M428" s="78">
        <f t="shared" si="182"/>
        <v>189216693000</v>
      </c>
      <c r="N428" s="78">
        <f t="shared" si="182"/>
        <v>336447029000</v>
      </c>
      <c r="O428" s="78">
        <f t="shared" si="182"/>
        <v>145738204660</v>
      </c>
      <c r="P428" s="78">
        <f t="shared" si="182"/>
        <v>248722600698</v>
      </c>
      <c r="Q428" s="78">
        <f t="shared" si="182"/>
        <v>0</v>
      </c>
      <c r="R428" s="78">
        <f t="shared" si="182"/>
        <v>0</v>
      </c>
      <c r="S428" s="78">
        <f t="shared" si="182"/>
        <v>57342600698</v>
      </c>
      <c r="T428" s="78">
        <f t="shared" si="182"/>
        <v>5000000000</v>
      </c>
      <c r="U428" s="78">
        <f t="shared" si="182"/>
        <v>186380000000</v>
      </c>
      <c r="V428" s="78">
        <f t="shared" si="182"/>
        <v>1207724583155</v>
      </c>
      <c r="W428" s="78">
        <f t="shared" si="182"/>
        <v>525276315231.09998</v>
      </c>
      <c r="X428" s="78">
        <f t="shared" si="182"/>
        <v>498564315231.09998</v>
      </c>
      <c r="Y428" s="78">
        <f t="shared" si="182"/>
        <v>0</v>
      </c>
      <c r="Z428" s="78">
        <f t="shared" si="182"/>
        <v>0</v>
      </c>
      <c r="AA428" s="78">
        <f t="shared" si="182"/>
        <v>20912000000</v>
      </c>
      <c r="AB428" s="78">
        <f t="shared" si="182"/>
        <v>4300000000</v>
      </c>
      <c r="AC428" s="78">
        <f t="shared" si="182"/>
        <v>0</v>
      </c>
      <c r="AD428" s="78">
        <f t="shared" si="182"/>
        <v>0</v>
      </c>
      <c r="AE428" s="78">
        <f t="shared" si="182"/>
        <v>1500000000</v>
      </c>
      <c r="AF428" s="78">
        <f t="shared" si="182"/>
        <v>682448267923.90002</v>
      </c>
      <c r="AG428" s="78">
        <f t="shared" si="182"/>
        <v>19164551300</v>
      </c>
      <c r="AH428" s="78">
        <f t="shared" si="182"/>
        <v>236996347564.89999</v>
      </c>
      <c r="AI428" s="78">
        <f t="shared" si="182"/>
        <v>426287369059</v>
      </c>
      <c r="AJ428" s="78">
        <f t="shared" si="182"/>
        <v>384346931384.67999</v>
      </c>
      <c r="AK428" s="78">
        <f t="shared" si="182"/>
        <v>86913701940</v>
      </c>
      <c r="AL428" s="78">
        <f t="shared" si="182"/>
        <v>0</v>
      </c>
      <c r="AM428" s="78">
        <f t="shared" si="182"/>
        <v>0</v>
      </c>
      <c r="AN428" s="78">
        <f t="shared" si="182"/>
        <v>297433229444.67999</v>
      </c>
      <c r="AO428" s="78">
        <f t="shared" si="182"/>
        <v>0</v>
      </c>
      <c r="AP428" s="78">
        <f t="shared" si="182"/>
        <v>0</v>
      </c>
      <c r="AQ428" s="78">
        <f t="shared" si="182"/>
        <v>188860475587.67999</v>
      </c>
      <c r="AR428" s="78">
        <f t="shared" si="182"/>
        <v>0</v>
      </c>
      <c r="AS428" s="78">
        <f t="shared" si="182"/>
        <v>0</v>
      </c>
      <c r="AT428" s="78">
        <f t="shared" si="182"/>
        <v>188860475587.67999</v>
      </c>
      <c r="AU428" s="78">
        <f t="shared" si="182"/>
        <v>0</v>
      </c>
      <c r="AV428" s="78">
        <f t="shared" si="182"/>
        <v>-195486455797</v>
      </c>
      <c r="AW428" s="78">
        <f t="shared" si="182"/>
        <v>195486455797</v>
      </c>
      <c r="AX428" s="79">
        <f t="shared" si="182"/>
        <v>0</v>
      </c>
      <c r="AY428" s="80">
        <f t="shared" si="182"/>
        <v>1</v>
      </c>
      <c r="AZ428" s="81">
        <f t="shared" si="182"/>
        <v>0</v>
      </c>
      <c r="BA428" s="64"/>
      <c r="BB428" s="64"/>
      <c r="BC428" s="64"/>
      <c r="BD428" s="64"/>
      <c r="BE428" s="64"/>
      <c r="BF428" s="64"/>
      <c r="BJ428" s="64"/>
    </row>
    <row r="429" spans="1:62" s="74" customFormat="1" ht="15" customHeight="1" x14ac:dyDescent="0.25">
      <c r="A429" s="75" t="s">
        <v>149</v>
      </c>
      <c r="B429" s="75" t="s">
        <v>149</v>
      </c>
      <c r="C429" s="76" t="s">
        <v>570</v>
      </c>
      <c r="D429" s="77"/>
      <c r="E429" s="77"/>
      <c r="F429" s="78">
        <f t="shared" ref="F429:AZ429" si="183">F427+F428</f>
        <v>5651879749705.8105</v>
      </c>
      <c r="G429" s="78">
        <f t="shared" si="183"/>
        <v>381270449962.20001</v>
      </c>
      <c r="H429" s="78">
        <f t="shared" si="183"/>
        <v>62437283500</v>
      </c>
      <c r="I429" s="78">
        <f t="shared" si="183"/>
        <v>24800100000</v>
      </c>
      <c r="J429" s="78">
        <f t="shared" si="183"/>
        <v>52175995400</v>
      </c>
      <c r="K429" s="78">
        <f t="shared" si="183"/>
        <v>241857071062.20001</v>
      </c>
      <c r="L429" s="78">
        <f t="shared" si="183"/>
        <v>4304082770240</v>
      </c>
      <c r="M429" s="78">
        <f t="shared" si="183"/>
        <v>1265266659000</v>
      </c>
      <c r="N429" s="78">
        <f t="shared" si="183"/>
        <v>2313239634000</v>
      </c>
      <c r="O429" s="78">
        <f t="shared" si="183"/>
        <v>725576477240</v>
      </c>
      <c r="P429" s="78">
        <f t="shared" si="183"/>
        <v>966526529503.60999</v>
      </c>
      <c r="Q429" s="78">
        <f t="shared" si="183"/>
        <v>1500000000</v>
      </c>
      <c r="R429" s="78">
        <f t="shared" si="183"/>
        <v>0</v>
      </c>
      <c r="S429" s="78">
        <f t="shared" si="183"/>
        <v>161467420322.60999</v>
      </c>
      <c r="T429" s="78">
        <f t="shared" si="183"/>
        <v>81994141000</v>
      </c>
      <c r="U429" s="78">
        <f t="shared" si="183"/>
        <v>721564968181</v>
      </c>
      <c r="V429" s="78">
        <f t="shared" si="183"/>
        <v>7150007953875.4102</v>
      </c>
      <c r="W429" s="78">
        <f t="shared" si="183"/>
        <v>3056370453326.1499</v>
      </c>
      <c r="X429" s="78">
        <f t="shared" si="183"/>
        <v>2290194283095.4102</v>
      </c>
      <c r="Y429" s="78">
        <f t="shared" si="183"/>
        <v>0</v>
      </c>
      <c r="Z429" s="78">
        <f t="shared" si="183"/>
        <v>27176020623</v>
      </c>
      <c r="AA429" s="78">
        <f t="shared" si="183"/>
        <v>155308980870</v>
      </c>
      <c r="AB429" s="78">
        <f t="shared" si="183"/>
        <v>17850000000</v>
      </c>
      <c r="AC429" s="78">
        <f t="shared" si="183"/>
        <v>108912246963.60001</v>
      </c>
      <c r="AD429" s="78">
        <f t="shared" si="183"/>
        <v>444428921774.14001</v>
      </c>
      <c r="AE429" s="78">
        <f t="shared" si="183"/>
        <v>12500000000</v>
      </c>
      <c r="AF429" s="78">
        <f t="shared" si="183"/>
        <v>4093637500549.2598</v>
      </c>
      <c r="AG429" s="78">
        <f t="shared" si="183"/>
        <v>443868603663</v>
      </c>
      <c r="AH429" s="78">
        <f t="shared" si="183"/>
        <v>1451907904749.8999</v>
      </c>
      <c r="AI429" s="78">
        <f t="shared" si="183"/>
        <v>2197860992136.3601</v>
      </c>
      <c r="AJ429" s="78">
        <f t="shared" si="183"/>
        <v>1943776517639.28</v>
      </c>
      <c r="AK429" s="78">
        <f t="shared" si="183"/>
        <v>1646343288194.6001</v>
      </c>
      <c r="AL429" s="78">
        <f t="shared" si="183"/>
        <v>0</v>
      </c>
      <c r="AM429" s="78">
        <f t="shared" si="183"/>
        <v>0</v>
      </c>
      <c r="AN429" s="78">
        <f t="shared" si="183"/>
        <v>297433229444.67999</v>
      </c>
      <c r="AO429" s="78">
        <f t="shared" si="183"/>
        <v>0</v>
      </c>
      <c r="AP429" s="78">
        <f t="shared" si="183"/>
        <v>0</v>
      </c>
      <c r="AQ429" s="78">
        <f t="shared" si="183"/>
        <v>445648313469.67999</v>
      </c>
      <c r="AR429" s="78">
        <f t="shared" si="183"/>
        <v>0</v>
      </c>
      <c r="AS429" s="78">
        <f t="shared" si="183"/>
        <v>0</v>
      </c>
      <c r="AT429" s="78">
        <f t="shared" si="183"/>
        <v>444148313469.67999</v>
      </c>
      <c r="AU429" s="78">
        <f t="shared" si="183"/>
        <v>1500000000</v>
      </c>
      <c r="AV429" s="78">
        <f t="shared" si="183"/>
        <v>-1498128204169.5996</v>
      </c>
      <c r="AW429" s="78">
        <f t="shared" si="183"/>
        <v>1498128204169.6001</v>
      </c>
      <c r="AX429" s="79">
        <f t="shared" si="183"/>
        <v>2.44140625E-4</v>
      </c>
      <c r="AY429" s="80">
        <f t="shared" si="183"/>
        <v>5</v>
      </c>
      <c r="AZ429" s="81">
        <f t="shared" si="183"/>
        <v>0</v>
      </c>
      <c r="BA429" s="64"/>
      <c r="BB429" s="64"/>
      <c r="BC429" s="64"/>
      <c r="BD429" s="64"/>
      <c r="BE429" s="64"/>
      <c r="BF429" s="64"/>
      <c r="BJ429" s="64"/>
    </row>
    <row r="430" spans="1:62" s="74" customFormat="1" ht="15" customHeight="1" x14ac:dyDescent="0.25">
      <c r="A430" s="75" t="s">
        <v>151</v>
      </c>
      <c r="B430" s="75" t="s">
        <v>151</v>
      </c>
      <c r="C430" s="76" t="s">
        <v>571</v>
      </c>
      <c r="D430" s="77"/>
      <c r="E430" s="77"/>
      <c r="F430" s="78">
        <f t="shared" ref="F430:AZ430" si="184">F429+F421</f>
        <v>7630159654689.6104</v>
      </c>
      <c r="G430" s="78">
        <f t="shared" si="184"/>
        <v>701317902946</v>
      </c>
      <c r="H430" s="78">
        <f t="shared" si="184"/>
        <v>372234736483.79999</v>
      </c>
      <c r="I430" s="78">
        <f t="shared" si="184"/>
        <v>24800100000</v>
      </c>
      <c r="J430" s="78">
        <f t="shared" si="184"/>
        <v>52175995400</v>
      </c>
      <c r="K430" s="78">
        <f t="shared" si="184"/>
        <v>252107071062.20001</v>
      </c>
      <c r="L430" s="78">
        <f t="shared" si="184"/>
        <v>5957315222240</v>
      </c>
      <c r="M430" s="78">
        <f t="shared" si="184"/>
        <v>1574709262000</v>
      </c>
      <c r="N430" s="78">
        <f t="shared" si="184"/>
        <v>3345698793000</v>
      </c>
      <c r="O430" s="78">
        <f t="shared" si="184"/>
        <v>1036907167240</v>
      </c>
      <c r="P430" s="78">
        <f t="shared" si="184"/>
        <v>971526529503.60999</v>
      </c>
      <c r="Q430" s="78">
        <f t="shared" si="184"/>
        <v>1500000000</v>
      </c>
      <c r="R430" s="78">
        <f t="shared" si="184"/>
        <v>0</v>
      </c>
      <c r="S430" s="78">
        <f t="shared" si="184"/>
        <v>161467420322.60999</v>
      </c>
      <c r="T430" s="78">
        <f t="shared" si="184"/>
        <v>86994141000</v>
      </c>
      <c r="U430" s="78">
        <f t="shared" si="184"/>
        <v>721564968181</v>
      </c>
      <c r="V430" s="78">
        <f t="shared" si="184"/>
        <v>9878287858859.2109</v>
      </c>
      <c r="W430" s="78">
        <f t="shared" si="184"/>
        <v>4197680107923.9502</v>
      </c>
      <c r="X430" s="78">
        <f t="shared" si="184"/>
        <v>2603157586068.8101</v>
      </c>
      <c r="Y430" s="78">
        <f t="shared" si="184"/>
        <v>0</v>
      </c>
      <c r="Z430" s="78">
        <f t="shared" si="184"/>
        <v>45176020623</v>
      </c>
      <c r="AA430" s="78">
        <f t="shared" si="184"/>
        <v>387244180870</v>
      </c>
      <c r="AB430" s="78">
        <f t="shared" si="184"/>
        <v>22850000000</v>
      </c>
      <c r="AC430" s="78">
        <f t="shared" si="184"/>
        <v>266289898588</v>
      </c>
      <c r="AD430" s="78">
        <f t="shared" si="184"/>
        <v>850462421774.14001</v>
      </c>
      <c r="AE430" s="78">
        <f t="shared" si="184"/>
        <v>22500000000</v>
      </c>
      <c r="AF430" s="78">
        <f t="shared" si="184"/>
        <v>5680607750935.2598</v>
      </c>
      <c r="AG430" s="78">
        <f t="shared" si="184"/>
        <v>587061279082</v>
      </c>
      <c r="AH430" s="78">
        <f t="shared" si="184"/>
        <v>2160180359877.8999</v>
      </c>
      <c r="AI430" s="78">
        <f t="shared" si="184"/>
        <v>2933366111975.3604</v>
      </c>
      <c r="AJ430" s="78">
        <f t="shared" si="184"/>
        <v>2843776517639.2803</v>
      </c>
      <c r="AK430" s="78">
        <f t="shared" si="184"/>
        <v>2546343288194.6001</v>
      </c>
      <c r="AL430" s="78">
        <f t="shared" si="184"/>
        <v>0</v>
      </c>
      <c r="AM430" s="78">
        <f t="shared" si="184"/>
        <v>0</v>
      </c>
      <c r="AN430" s="78">
        <f t="shared" si="184"/>
        <v>297433229444.67999</v>
      </c>
      <c r="AO430" s="78">
        <f t="shared" si="184"/>
        <v>0</v>
      </c>
      <c r="AP430" s="78">
        <f t="shared" si="184"/>
        <v>0</v>
      </c>
      <c r="AQ430" s="78">
        <f t="shared" si="184"/>
        <v>595648313469.67993</v>
      </c>
      <c r="AR430" s="78">
        <f t="shared" si="184"/>
        <v>0</v>
      </c>
      <c r="AS430" s="78">
        <f t="shared" si="184"/>
        <v>150000000000</v>
      </c>
      <c r="AT430" s="78">
        <f t="shared" si="184"/>
        <v>444148313469.67999</v>
      </c>
      <c r="AU430" s="78">
        <f t="shared" si="184"/>
        <v>1500000000</v>
      </c>
      <c r="AV430" s="78">
        <f t="shared" si="184"/>
        <v>-2248128204169.5996</v>
      </c>
      <c r="AW430" s="78">
        <f t="shared" si="184"/>
        <v>2248128204169.6001</v>
      </c>
      <c r="AX430" s="79">
        <f t="shared" si="184"/>
        <v>2.44140625E-4</v>
      </c>
      <c r="AY430" s="80">
        <f t="shared" si="184"/>
        <v>6</v>
      </c>
      <c r="AZ430" s="81">
        <f t="shared" si="184"/>
        <v>0</v>
      </c>
      <c r="BA430" s="64"/>
      <c r="BB430" s="64"/>
      <c r="BC430" s="64"/>
      <c r="BD430" s="64"/>
      <c r="BE430" s="64"/>
      <c r="BF430" s="64"/>
      <c r="BJ430" s="64"/>
    </row>
    <row r="431" spans="1:62" ht="15" customHeight="1" x14ac:dyDescent="0.25">
      <c r="A431" s="42" t="s">
        <v>572</v>
      </c>
      <c r="B431" s="42" t="s">
        <v>572</v>
      </c>
      <c r="C431" s="43" t="s">
        <v>573</v>
      </c>
      <c r="D431" s="44" t="s">
        <v>94</v>
      </c>
      <c r="E431" s="45">
        <v>42391</v>
      </c>
      <c r="F431" s="82">
        <f t="shared" si="160"/>
        <v>1706336865095.5</v>
      </c>
      <c r="G431" s="47">
        <f t="shared" si="161"/>
        <v>278766459095.5</v>
      </c>
      <c r="H431" s="47">
        <v>243221084095.5</v>
      </c>
      <c r="I431" s="47">
        <v>12177250000</v>
      </c>
      <c r="J431" s="47">
        <v>1225000000</v>
      </c>
      <c r="K431" s="47">
        <v>22143125000</v>
      </c>
      <c r="L431" s="47">
        <f t="shared" si="162"/>
        <v>1104701283000</v>
      </c>
      <c r="M431" s="47">
        <v>27348371000</v>
      </c>
      <c r="N431" s="47">
        <v>925147622000</v>
      </c>
      <c r="O431" s="47">
        <v>152205290000</v>
      </c>
      <c r="P431" s="47">
        <f t="shared" si="163"/>
        <v>322869123000</v>
      </c>
      <c r="Q431" s="47">
        <v>742700000</v>
      </c>
      <c r="R431" s="47">
        <v>0</v>
      </c>
      <c r="S431" s="47">
        <v>0</v>
      </c>
      <c r="T431" s="47">
        <v>322126423000</v>
      </c>
      <c r="U431" s="47">
        <v>0</v>
      </c>
      <c r="V431" s="47">
        <f t="shared" si="164"/>
        <v>2152027865095.5</v>
      </c>
      <c r="W431" s="47">
        <f t="shared" si="165"/>
        <v>815724123095.5</v>
      </c>
      <c r="X431" s="47">
        <v>257365687162.84</v>
      </c>
      <c r="Y431" s="47">
        <v>5842468125</v>
      </c>
      <c r="Z431" s="47">
        <v>0</v>
      </c>
      <c r="AA431" s="47">
        <v>388165000000</v>
      </c>
      <c r="AB431" s="47">
        <v>12006530633.639999</v>
      </c>
      <c r="AC431" s="47">
        <v>116188424374.02</v>
      </c>
      <c r="AD431" s="47">
        <v>35156012800</v>
      </c>
      <c r="AE431" s="47">
        <v>1000000000</v>
      </c>
      <c r="AF431" s="47">
        <f t="shared" si="166"/>
        <v>1336303742000</v>
      </c>
      <c r="AG431" s="47">
        <v>8193165000</v>
      </c>
      <c r="AH431" s="47">
        <v>497426169200</v>
      </c>
      <c r="AI431" s="47">
        <v>830684407800</v>
      </c>
      <c r="AJ431" s="47">
        <f t="shared" si="167"/>
        <v>447691000000</v>
      </c>
      <c r="AK431" s="47">
        <v>90000000000</v>
      </c>
      <c r="AL431" s="47">
        <v>0</v>
      </c>
      <c r="AM431" s="47">
        <v>0</v>
      </c>
      <c r="AN431" s="47">
        <v>357691000000</v>
      </c>
      <c r="AO431" s="47">
        <v>0</v>
      </c>
      <c r="AP431" s="47">
        <v>0</v>
      </c>
      <c r="AQ431" s="47">
        <f t="shared" si="168"/>
        <v>2000000000</v>
      </c>
      <c r="AR431" s="47">
        <v>0</v>
      </c>
      <c r="AS431" s="47">
        <v>2000000000</v>
      </c>
      <c r="AT431" s="47">
        <v>0</v>
      </c>
      <c r="AU431" s="47">
        <v>0</v>
      </c>
      <c r="AV431" s="48">
        <f t="shared" si="169"/>
        <v>-445691000000</v>
      </c>
      <c r="AW431" s="48">
        <f t="shared" si="179"/>
        <v>445691000000</v>
      </c>
      <c r="AX431" s="49">
        <f t="shared" si="159"/>
        <v>0</v>
      </c>
      <c r="AY431" s="50"/>
      <c r="AZ431" s="51">
        <v>1</v>
      </c>
      <c r="BA431" s="6" t="s">
        <v>95</v>
      </c>
      <c r="BB431" s="52">
        <v>1</v>
      </c>
      <c r="BC431" s="6"/>
      <c r="BD431" s="6"/>
      <c r="BG431" s="5" t="s">
        <v>96</v>
      </c>
      <c r="BH431" s="5" t="s">
        <v>155</v>
      </c>
      <c r="BJ431" s="6">
        <v>1</v>
      </c>
    </row>
    <row r="432" spans="1:62" ht="15" customHeight="1" x14ac:dyDescent="0.25">
      <c r="A432" s="67">
        <f>A426+1</f>
        <v>324</v>
      </c>
      <c r="B432" s="67">
        <v>1</v>
      </c>
      <c r="C432" s="68" t="s">
        <v>574</v>
      </c>
      <c r="D432" s="55" t="s">
        <v>522</v>
      </c>
      <c r="E432" s="56">
        <v>42368</v>
      </c>
      <c r="F432" s="57">
        <f t="shared" si="160"/>
        <v>868165324265.30005</v>
      </c>
      <c r="G432" s="58">
        <f t="shared" si="161"/>
        <v>58790168898.889999</v>
      </c>
      <c r="H432" s="58">
        <v>8131000000</v>
      </c>
      <c r="I432" s="58">
        <v>13607201000</v>
      </c>
      <c r="J432" s="58">
        <v>2665519102.6100001</v>
      </c>
      <c r="K432" s="58">
        <v>34386448796.279999</v>
      </c>
      <c r="L432" s="58">
        <f t="shared" si="162"/>
        <v>671446135000</v>
      </c>
      <c r="M432" s="58">
        <v>14321230000</v>
      </c>
      <c r="N432" s="58">
        <v>518259515000</v>
      </c>
      <c r="O432" s="58">
        <f>218716740000-79851350000</f>
        <v>138865390000</v>
      </c>
      <c r="P432" s="58">
        <f t="shared" si="163"/>
        <v>137929020366.41</v>
      </c>
      <c r="Q432" s="58">
        <v>1586000000</v>
      </c>
      <c r="R432" s="58">
        <v>0</v>
      </c>
      <c r="S432" s="58">
        <v>16583779366.41</v>
      </c>
      <c r="T432" s="58">
        <v>79851350000</v>
      </c>
      <c r="U432" s="58">
        <v>39907891000</v>
      </c>
      <c r="V432" s="58">
        <f t="shared" si="164"/>
        <v>868365324265.30005</v>
      </c>
      <c r="W432" s="58">
        <f t="shared" si="165"/>
        <v>503351522541.20001</v>
      </c>
      <c r="X432" s="58">
        <v>396555350950.57001</v>
      </c>
      <c r="Y432" s="58">
        <v>0</v>
      </c>
      <c r="Z432" s="58">
        <v>0</v>
      </c>
      <c r="AA432" s="58">
        <v>2916000000</v>
      </c>
      <c r="AB432" s="58">
        <v>2307000000</v>
      </c>
      <c r="AC432" s="58">
        <v>1253399500</v>
      </c>
      <c r="AD432" s="58">
        <v>99319772090.630005</v>
      </c>
      <c r="AE432" s="58">
        <v>1000000000</v>
      </c>
      <c r="AF432" s="58">
        <f t="shared" si="166"/>
        <v>365013801724.09998</v>
      </c>
      <c r="AG432" s="58">
        <v>42573022658.129997</v>
      </c>
      <c r="AH432" s="58">
        <v>151091169648.97</v>
      </c>
      <c r="AI432" s="58">
        <v>171349609417</v>
      </c>
      <c r="AJ432" s="58">
        <f t="shared" si="167"/>
        <v>200000000</v>
      </c>
      <c r="AK432" s="58">
        <v>0</v>
      </c>
      <c r="AL432" s="58">
        <v>0</v>
      </c>
      <c r="AM432" s="58">
        <v>0</v>
      </c>
      <c r="AN432" s="58">
        <v>0</v>
      </c>
      <c r="AO432" s="58">
        <v>200000000</v>
      </c>
      <c r="AP432" s="58">
        <v>0</v>
      </c>
      <c r="AQ432" s="58">
        <f t="shared" si="168"/>
        <v>0</v>
      </c>
      <c r="AR432" s="58">
        <v>0</v>
      </c>
      <c r="AS432" s="58">
        <v>0</v>
      </c>
      <c r="AT432" s="58">
        <v>0</v>
      </c>
      <c r="AU432" s="58">
        <v>0</v>
      </c>
      <c r="AV432" s="59">
        <f t="shared" si="169"/>
        <v>-200000000</v>
      </c>
      <c r="AW432" s="59">
        <f t="shared" si="179"/>
        <v>200000000</v>
      </c>
      <c r="AX432" s="60">
        <f t="shared" si="159"/>
        <v>0</v>
      </c>
      <c r="AY432" s="61">
        <v>1</v>
      </c>
      <c r="AZ432" s="62"/>
      <c r="BA432" s="52">
        <v>1</v>
      </c>
      <c r="BB432" s="6"/>
      <c r="BC432" s="6"/>
      <c r="BD432" s="6"/>
      <c r="BG432" s="5" t="s">
        <v>96</v>
      </c>
      <c r="BH432" s="74" t="s">
        <v>109</v>
      </c>
      <c r="BJ432" s="6">
        <v>1</v>
      </c>
    </row>
    <row r="433" spans="1:62" ht="15" customHeight="1" x14ac:dyDescent="0.25">
      <c r="A433" s="53">
        <f t="shared" ref="A433:B437" si="185">A432+1</f>
        <v>325</v>
      </c>
      <c r="B433" s="53">
        <f t="shared" si="185"/>
        <v>2</v>
      </c>
      <c r="C433" s="54" t="s">
        <v>575</v>
      </c>
      <c r="D433" s="55" t="s">
        <v>111</v>
      </c>
      <c r="E433" s="56">
        <v>42366</v>
      </c>
      <c r="F433" s="57">
        <f t="shared" si="160"/>
        <v>967013773323</v>
      </c>
      <c r="G433" s="58">
        <f t="shared" si="161"/>
        <v>18262289860</v>
      </c>
      <c r="H433" s="58">
        <v>4533500000</v>
      </c>
      <c r="I433" s="58">
        <v>1077803464</v>
      </c>
      <c r="J433" s="58">
        <v>2929669465</v>
      </c>
      <c r="K433" s="58">
        <v>9721316931</v>
      </c>
      <c r="L433" s="58">
        <f t="shared" si="162"/>
        <v>801432239000</v>
      </c>
      <c r="M433" s="58">
        <v>19290904000</v>
      </c>
      <c r="N433" s="58">
        <v>521661475000</v>
      </c>
      <c r="O433" s="58">
        <v>260479860000</v>
      </c>
      <c r="P433" s="58">
        <f t="shared" si="163"/>
        <v>147319244463</v>
      </c>
      <c r="Q433" s="58">
        <v>1250000000</v>
      </c>
      <c r="R433" s="58">
        <v>0</v>
      </c>
      <c r="S433" s="58">
        <v>8897750463</v>
      </c>
      <c r="T433" s="58">
        <v>35679390000</v>
      </c>
      <c r="U433" s="58">
        <v>101492104000</v>
      </c>
      <c r="V433" s="58">
        <f t="shared" si="164"/>
        <v>992072431791</v>
      </c>
      <c r="W433" s="58">
        <f t="shared" si="165"/>
        <v>502954002019</v>
      </c>
      <c r="X433" s="58">
        <v>341645318019</v>
      </c>
      <c r="Y433" s="58">
        <v>0</v>
      </c>
      <c r="Z433" s="58">
        <v>0</v>
      </c>
      <c r="AA433" s="58">
        <v>10329000000</v>
      </c>
      <c r="AB433" s="58">
        <v>11816000000</v>
      </c>
      <c r="AC433" s="58">
        <v>0</v>
      </c>
      <c r="AD433" s="58">
        <v>138813684000</v>
      </c>
      <c r="AE433" s="58">
        <v>350000000</v>
      </c>
      <c r="AF433" s="58">
        <f t="shared" si="166"/>
        <v>489118429772</v>
      </c>
      <c r="AG433" s="58">
        <v>12262132737</v>
      </c>
      <c r="AH433" s="58">
        <v>158821441320</v>
      </c>
      <c r="AI433" s="58">
        <v>318034855715</v>
      </c>
      <c r="AJ433" s="58">
        <f t="shared" si="167"/>
        <v>25958658468</v>
      </c>
      <c r="AK433" s="58">
        <v>25958658468</v>
      </c>
      <c r="AL433" s="58">
        <v>0</v>
      </c>
      <c r="AM433" s="58">
        <v>0</v>
      </c>
      <c r="AN433" s="58">
        <v>0</v>
      </c>
      <c r="AO433" s="58">
        <v>0</v>
      </c>
      <c r="AP433" s="58">
        <v>0</v>
      </c>
      <c r="AQ433" s="58">
        <f t="shared" si="168"/>
        <v>900000000</v>
      </c>
      <c r="AR433" s="58">
        <v>0</v>
      </c>
      <c r="AS433" s="58">
        <v>900000000</v>
      </c>
      <c r="AT433" s="58">
        <v>0</v>
      </c>
      <c r="AU433" s="58">
        <v>0</v>
      </c>
      <c r="AV433" s="59">
        <f t="shared" si="169"/>
        <v>-25058658468</v>
      </c>
      <c r="AW433" s="59">
        <f t="shared" si="179"/>
        <v>25058658468</v>
      </c>
      <c r="AX433" s="60">
        <f t="shared" si="159"/>
        <v>0</v>
      </c>
      <c r="AY433" s="61">
        <v>1</v>
      </c>
      <c r="AZ433" s="62"/>
      <c r="BA433" s="52">
        <v>1</v>
      </c>
      <c r="BB433" s="6"/>
      <c r="BC433" s="6"/>
      <c r="BD433" s="6"/>
      <c r="BG433" s="5" t="s">
        <v>96</v>
      </c>
      <c r="BH433" s="5" t="s">
        <v>124</v>
      </c>
      <c r="BJ433" s="6">
        <v>1</v>
      </c>
    </row>
    <row r="434" spans="1:62" s="74" customFormat="1" ht="15" customHeight="1" x14ac:dyDescent="0.25">
      <c r="A434" s="53">
        <f t="shared" si="185"/>
        <v>326</v>
      </c>
      <c r="B434" s="53">
        <f t="shared" si="185"/>
        <v>3</v>
      </c>
      <c r="C434" s="68" t="s">
        <v>576</v>
      </c>
      <c r="D434" s="55" t="s">
        <v>104</v>
      </c>
      <c r="E434" s="56">
        <v>42369</v>
      </c>
      <c r="F434" s="69">
        <f t="shared" si="160"/>
        <v>1093011515700</v>
      </c>
      <c r="G434" s="70">
        <f t="shared" si="161"/>
        <v>74634661800</v>
      </c>
      <c r="H434" s="70">
        <v>26555095612</v>
      </c>
      <c r="I434" s="70">
        <v>34632717475</v>
      </c>
      <c r="J434" s="70">
        <v>4150000000</v>
      </c>
      <c r="K434" s="70">
        <v>9296848713</v>
      </c>
      <c r="L434" s="70">
        <f t="shared" si="162"/>
        <v>921148295900</v>
      </c>
      <c r="M434" s="70">
        <v>23723664000</v>
      </c>
      <c r="N434" s="70">
        <v>626855666000</v>
      </c>
      <c r="O434" s="70">
        <v>270568965900</v>
      </c>
      <c r="P434" s="70">
        <f t="shared" si="163"/>
        <v>97228558000</v>
      </c>
      <c r="Q434" s="70">
        <v>0</v>
      </c>
      <c r="R434" s="70">
        <v>0</v>
      </c>
      <c r="S434" s="70">
        <v>35000000000</v>
      </c>
      <c r="T434" s="70">
        <v>5000000000</v>
      </c>
      <c r="U434" s="70">
        <v>57228558000</v>
      </c>
      <c r="V434" s="70">
        <f t="shared" si="164"/>
        <v>1152599281287</v>
      </c>
      <c r="W434" s="70">
        <f t="shared" si="165"/>
        <v>631928824044.38</v>
      </c>
      <c r="X434" s="70">
        <v>479155106044.38</v>
      </c>
      <c r="Y434" s="70">
        <v>0</v>
      </c>
      <c r="Z434" s="70">
        <v>0</v>
      </c>
      <c r="AA434" s="70">
        <v>3440000000</v>
      </c>
      <c r="AB434" s="70">
        <v>38273160000</v>
      </c>
      <c r="AC434" s="70">
        <v>0</v>
      </c>
      <c r="AD434" s="70">
        <v>89060558000</v>
      </c>
      <c r="AE434" s="70">
        <v>22000000000</v>
      </c>
      <c r="AF434" s="70">
        <f t="shared" si="166"/>
        <v>520670457242.62</v>
      </c>
      <c r="AG434" s="70">
        <v>25077232811.619999</v>
      </c>
      <c r="AH434" s="70">
        <v>217559469699</v>
      </c>
      <c r="AI434" s="70">
        <v>278033754732</v>
      </c>
      <c r="AJ434" s="70">
        <f t="shared" si="167"/>
        <v>59587765587</v>
      </c>
      <c r="AK434" s="70">
        <v>59587765587</v>
      </c>
      <c r="AL434" s="70">
        <v>0</v>
      </c>
      <c r="AM434" s="70">
        <v>0</v>
      </c>
      <c r="AN434" s="70">
        <v>0</v>
      </c>
      <c r="AO434" s="70">
        <v>0</v>
      </c>
      <c r="AP434" s="70">
        <v>0</v>
      </c>
      <c r="AQ434" s="70">
        <f t="shared" si="168"/>
        <v>0</v>
      </c>
      <c r="AR434" s="70">
        <v>0</v>
      </c>
      <c r="AS434" s="70">
        <v>0</v>
      </c>
      <c r="AT434" s="70">
        <v>0</v>
      </c>
      <c r="AU434" s="70">
        <v>0</v>
      </c>
      <c r="AV434" s="71">
        <f t="shared" si="169"/>
        <v>-59587765587</v>
      </c>
      <c r="AW434" s="71">
        <f t="shared" si="179"/>
        <v>59587765587</v>
      </c>
      <c r="AX434" s="60">
        <f t="shared" si="159"/>
        <v>0</v>
      </c>
      <c r="AY434" s="72">
        <v>1</v>
      </c>
      <c r="AZ434" s="73"/>
      <c r="BA434" s="52">
        <v>1</v>
      </c>
      <c r="BB434" s="64"/>
      <c r="BC434" s="64"/>
      <c r="BD434" s="64"/>
      <c r="BE434" s="64">
        <v>1</v>
      </c>
      <c r="BF434" s="64"/>
      <c r="BG434" s="74" t="s">
        <v>96</v>
      </c>
      <c r="BH434" s="74" t="s">
        <v>137</v>
      </c>
      <c r="BJ434" s="64">
        <v>1</v>
      </c>
    </row>
    <row r="435" spans="1:62" s="74" customFormat="1" ht="15" customHeight="1" x14ac:dyDescent="0.25">
      <c r="A435" s="67">
        <f t="shared" si="185"/>
        <v>327</v>
      </c>
      <c r="B435" s="67">
        <f t="shared" si="185"/>
        <v>4</v>
      </c>
      <c r="C435" s="68" t="s">
        <v>577</v>
      </c>
      <c r="D435" s="84" t="s">
        <v>139</v>
      </c>
      <c r="E435" s="65">
        <v>42338</v>
      </c>
      <c r="F435" s="69">
        <f t="shared" si="160"/>
        <v>613175868739</v>
      </c>
      <c r="G435" s="70">
        <f t="shared" si="161"/>
        <v>5000143223</v>
      </c>
      <c r="H435" s="70">
        <v>1500661388</v>
      </c>
      <c r="I435" s="70">
        <v>1549499500</v>
      </c>
      <c r="J435" s="70">
        <v>0</v>
      </c>
      <c r="K435" s="70">
        <v>1949982335</v>
      </c>
      <c r="L435" s="70">
        <f t="shared" si="162"/>
        <v>524797069816</v>
      </c>
      <c r="M435" s="70">
        <v>13069609956</v>
      </c>
      <c r="N435" s="70">
        <v>346912857000</v>
      </c>
      <c r="O435" s="70">
        <v>164814602860</v>
      </c>
      <c r="P435" s="70">
        <f t="shared" si="163"/>
        <v>83378655700</v>
      </c>
      <c r="Q435" s="70">
        <v>0</v>
      </c>
      <c r="R435" s="70">
        <v>0</v>
      </c>
      <c r="S435" s="70">
        <v>16000000000</v>
      </c>
      <c r="T435" s="70">
        <v>29140841700</v>
      </c>
      <c r="U435" s="70">
        <v>38237814000</v>
      </c>
      <c r="V435" s="70">
        <f t="shared" si="164"/>
        <v>615675868739</v>
      </c>
      <c r="W435" s="70">
        <f t="shared" si="165"/>
        <v>199244078614</v>
      </c>
      <c r="X435" s="70">
        <v>129878030165</v>
      </c>
      <c r="Y435" s="70">
        <v>0</v>
      </c>
      <c r="Z435" s="70">
        <v>0</v>
      </c>
      <c r="AA435" s="70">
        <v>5176000000</v>
      </c>
      <c r="AB435" s="70">
        <v>6596700000</v>
      </c>
      <c r="AC435" s="70">
        <v>0</v>
      </c>
      <c r="AD435" s="70">
        <v>56593348449</v>
      </c>
      <c r="AE435" s="70">
        <v>1000000000</v>
      </c>
      <c r="AF435" s="70">
        <f t="shared" si="166"/>
        <v>416431790125</v>
      </c>
      <c r="AG435" s="70">
        <v>22556440700</v>
      </c>
      <c r="AH435" s="70">
        <v>188604027713</v>
      </c>
      <c r="AI435" s="70">
        <v>205271321712</v>
      </c>
      <c r="AJ435" s="70">
        <f t="shared" si="167"/>
        <v>2500000000</v>
      </c>
      <c r="AK435" s="70">
        <v>2500000000</v>
      </c>
      <c r="AL435" s="70">
        <v>0</v>
      </c>
      <c r="AM435" s="70">
        <v>0</v>
      </c>
      <c r="AN435" s="70">
        <v>0</v>
      </c>
      <c r="AO435" s="70">
        <v>0</v>
      </c>
      <c r="AP435" s="70">
        <v>0</v>
      </c>
      <c r="AQ435" s="70">
        <f t="shared" si="168"/>
        <v>0</v>
      </c>
      <c r="AR435" s="70">
        <v>0</v>
      </c>
      <c r="AS435" s="70">
        <v>0</v>
      </c>
      <c r="AT435" s="70">
        <v>0</v>
      </c>
      <c r="AU435" s="70">
        <v>0</v>
      </c>
      <c r="AV435" s="71">
        <f t="shared" si="169"/>
        <v>-2500000000</v>
      </c>
      <c r="AW435" s="71">
        <f t="shared" si="179"/>
        <v>2500000000</v>
      </c>
      <c r="AX435" s="60">
        <f t="shared" si="159"/>
        <v>0</v>
      </c>
      <c r="AY435" s="72">
        <v>1</v>
      </c>
      <c r="AZ435" s="73"/>
      <c r="BA435" s="52">
        <v>1</v>
      </c>
      <c r="BB435" s="64"/>
      <c r="BC435" s="64"/>
      <c r="BD435" s="64"/>
      <c r="BE435" s="64">
        <v>1</v>
      </c>
      <c r="BF435" s="64"/>
      <c r="BG435" s="74" t="s">
        <v>96</v>
      </c>
      <c r="BH435" s="74" t="s">
        <v>109</v>
      </c>
      <c r="BJ435" s="64">
        <v>1</v>
      </c>
    </row>
    <row r="436" spans="1:62" ht="15" customHeight="1" x14ac:dyDescent="0.25">
      <c r="A436" s="53">
        <f t="shared" si="185"/>
        <v>328</v>
      </c>
      <c r="B436" s="53">
        <f t="shared" si="185"/>
        <v>5</v>
      </c>
      <c r="C436" s="54" t="s">
        <v>578</v>
      </c>
      <c r="D436" s="55" t="s">
        <v>104</v>
      </c>
      <c r="E436" s="56">
        <v>42368</v>
      </c>
      <c r="F436" s="57">
        <f t="shared" si="160"/>
        <v>833824473767</v>
      </c>
      <c r="G436" s="58">
        <f t="shared" si="161"/>
        <v>24910914973</v>
      </c>
      <c r="H436" s="58">
        <v>6476888798</v>
      </c>
      <c r="I436" s="58">
        <v>3460472203</v>
      </c>
      <c r="J436" s="58">
        <v>3541163278</v>
      </c>
      <c r="K436" s="58">
        <v>11432390694</v>
      </c>
      <c r="L436" s="58">
        <f t="shared" si="162"/>
        <v>732476180000</v>
      </c>
      <c r="M436" s="58">
        <v>34857320000</v>
      </c>
      <c r="N436" s="58">
        <v>485815110000</v>
      </c>
      <c r="O436" s="58">
        <v>211803750000</v>
      </c>
      <c r="P436" s="58">
        <f t="shared" si="163"/>
        <v>76437378794</v>
      </c>
      <c r="Q436" s="58">
        <v>319543200</v>
      </c>
      <c r="R436" s="58">
        <v>0</v>
      </c>
      <c r="S436" s="58">
        <v>14391435594</v>
      </c>
      <c r="T436" s="58">
        <v>23552518000</v>
      </c>
      <c r="U436" s="58">
        <v>38173882000</v>
      </c>
      <c r="V436" s="58">
        <f t="shared" si="164"/>
        <v>867050157637</v>
      </c>
      <c r="W436" s="58">
        <f t="shared" si="165"/>
        <v>331209446887</v>
      </c>
      <c r="X436" s="58">
        <v>273785895929</v>
      </c>
      <c r="Y436" s="58">
        <v>0</v>
      </c>
      <c r="Z436" s="58">
        <v>0</v>
      </c>
      <c r="AA436" s="58">
        <v>4425000000</v>
      </c>
      <c r="AB436" s="58">
        <v>3840000000</v>
      </c>
      <c r="AC436" s="58">
        <v>0</v>
      </c>
      <c r="AD436" s="58">
        <v>48658550958</v>
      </c>
      <c r="AE436" s="58">
        <v>500000000</v>
      </c>
      <c r="AF436" s="58">
        <f t="shared" si="166"/>
        <v>535840710750</v>
      </c>
      <c r="AG436" s="58">
        <v>0</v>
      </c>
      <c r="AH436" s="58">
        <v>185256004369</v>
      </c>
      <c r="AI436" s="58">
        <v>350584706381</v>
      </c>
      <c r="AJ436" s="58">
        <f t="shared" si="167"/>
        <v>38225683870</v>
      </c>
      <c r="AK436" s="58">
        <v>38225683870</v>
      </c>
      <c r="AL436" s="58">
        <v>0</v>
      </c>
      <c r="AM436" s="58">
        <v>0</v>
      </c>
      <c r="AN436" s="58">
        <v>0</v>
      </c>
      <c r="AO436" s="58">
        <v>0</v>
      </c>
      <c r="AP436" s="58">
        <v>0</v>
      </c>
      <c r="AQ436" s="58">
        <f t="shared" si="168"/>
        <v>5000000000</v>
      </c>
      <c r="AR436" s="58">
        <v>0</v>
      </c>
      <c r="AS436" s="58">
        <v>5000000000</v>
      </c>
      <c r="AT436" s="58">
        <v>0</v>
      </c>
      <c r="AU436" s="58">
        <v>0</v>
      </c>
      <c r="AV436" s="59">
        <f t="shared" si="169"/>
        <v>-33225683870</v>
      </c>
      <c r="AW436" s="59">
        <f t="shared" si="179"/>
        <v>33225683870</v>
      </c>
      <c r="AX436" s="60">
        <f t="shared" si="159"/>
        <v>0</v>
      </c>
      <c r="AY436" s="61">
        <v>1</v>
      </c>
      <c r="AZ436" s="62"/>
      <c r="BA436" s="52">
        <v>1</v>
      </c>
      <c r="BB436" s="6"/>
      <c r="BC436" s="6"/>
      <c r="BD436" s="6"/>
      <c r="BE436" s="52">
        <v>1</v>
      </c>
      <c r="BG436" s="5" t="s">
        <v>96</v>
      </c>
      <c r="BH436" s="5" t="s">
        <v>109</v>
      </c>
      <c r="BJ436" s="6">
        <v>1</v>
      </c>
    </row>
    <row r="437" spans="1:62" s="74" customFormat="1" ht="15" customHeight="1" x14ac:dyDescent="0.25">
      <c r="A437" s="53">
        <f t="shared" si="185"/>
        <v>329</v>
      </c>
      <c r="B437" s="53">
        <f t="shared" si="185"/>
        <v>6</v>
      </c>
      <c r="C437" s="68" t="s">
        <v>579</v>
      </c>
      <c r="D437" s="55" t="s">
        <v>123</v>
      </c>
      <c r="E437" s="56">
        <v>42367</v>
      </c>
      <c r="F437" s="69">
        <f t="shared" si="160"/>
        <v>1315581708924</v>
      </c>
      <c r="G437" s="70">
        <f t="shared" si="161"/>
        <v>109223926271</v>
      </c>
      <c r="H437" s="70">
        <v>13437000000</v>
      </c>
      <c r="I437" s="70">
        <v>7952230800</v>
      </c>
      <c r="J437" s="70">
        <v>2905655958</v>
      </c>
      <c r="K437" s="70">
        <v>84929039513</v>
      </c>
      <c r="L437" s="70">
        <f t="shared" si="162"/>
        <v>1087071552000</v>
      </c>
      <c r="M437" s="70">
        <v>14627636000</v>
      </c>
      <c r="N437" s="70">
        <v>725381526000</v>
      </c>
      <c r="O437" s="70">
        <v>347062390000</v>
      </c>
      <c r="P437" s="70">
        <f t="shared" si="163"/>
        <v>119286230653</v>
      </c>
      <c r="Q437" s="70">
        <v>2061500000</v>
      </c>
      <c r="R437" s="70">
        <v>0</v>
      </c>
      <c r="S437" s="70">
        <v>26206126653</v>
      </c>
      <c r="T437" s="70">
        <v>0</v>
      </c>
      <c r="U437" s="70">
        <v>91018604000</v>
      </c>
      <c r="V437" s="70">
        <f t="shared" si="164"/>
        <v>1315581708924</v>
      </c>
      <c r="W437" s="70">
        <f t="shared" si="165"/>
        <v>821977270237</v>
      </c>
      <c r="X437" s="70">
        <v>656151148357</v>
      </c>
      <c r="Y437" s="70">
        <v>27000000</v>
      </c>
      <c r="Z437" s="70">
        <v>0</v>
      </c>
      <c r="AA437" s="70">
        <v>10500000000</v>
      </c>
      <c r="AB437" s="70">
        <v>5000000000</v>
      </c>
      <c r="AC437" s="70">
        <v>400000000</v>
      </c>
      <c r="AD437" s="70">
        <v>146899121880</v>
      </c>
      <c r="AE437" s="70">
        <v>3000000000</v>
      </c>
      <c r="AF437" s="70">
        <f t="shared" si="166"/>
        <v>493604438687</v>
      </c>
      <c r="AG437" s="70">
        <v>42707998500</v>
      </c>
      <c r="AH437" s="70">
        <v>205065428754</v>
      </c>
      <c r="AI437" s="70">
        <v>245831011433</v>
      </c>
      <c r="AJ437" s="70">
        <f t="shared" si="167"/>
        <v>5812474376</v>
      </c>
      <c r="AK437" s="70">
        <v>3312474376</v>
      </c>
      <c r="AL437" s="70">
        <v>0</v>
      </c>
      <c r="AM437" s="70">
        <v>0</v>
      </c>
      <c r="AN437" s="70">
        <v>0</v>
      </c>
      <c r="AO437" s="70">
        <v>2500000000</v>
      </c>
      <c r="AP437" s="70">
        <v>0</v>
      </c>
      <c r="AQ437" s="70">
        <f t="shared" si="168"/>
        <v>5812474376</v>
      </c>
      <c r="AR437" s="70">
        <v>0</v>
      </c>
      <c r="AS437" s="70">
        <v>5000000000</v>
      </c>
      <c r="AT437" s="70">
        <v>812474376</v>
      </c>
      <c r="AU437" s="70">
        <v>0</v>
      </c>
      <c r="AV437" s="71">
        <f t="shared" si="169"/>
        <v>0</v>
      </c>
      <c r="AW437" s="71">
        <f t="shared" si="179"/>
        <v>0</v>
      </c>
      <c r="AX437" s="60">
        <f t="shared" si="159"/>
        <v>0</v>
      </c>
      <c r="AY437" s="72">
        <v>1</v>
      </c>
      <c r="AZ437" s="73"/>
      <c r="BA437" s="63">
        <v>1</v>
      </c>
      <c r="BB437" s="64"/>
      <c r="BC437" s="64"/>
      <c r="BD437" s="64"/>
      <c r="BE437" s="64"/>
      <c r="BF437" s="64"/>
      <c r="BG437" s="74" t="s">
        <v>163</v>
      </c>
      <c r="BH437" s="74" t="s">
        <v>114</v>
      </c>
      <c r="BJ437" s="64"/>
    </row>
    <row r="438" spans="1:62" s="74" customFormat="1" ht="15" customHeight="1" x14ac:dyDescent="0.25">
      <c r="A438" s="75" t="s">
        <v>145</v>
      </c>
      <c r="B438" s="75" t="s">
        <v>145</v>
      </c>
      <c r="C438" s="76" t="s">
        <v>146</v>
      </c>
      <c r="D438" s="77"/>
      <c r="E438" s="77"/>
      <c r="F438" s="78">
        <f t="shared" ref="F438:AZ438" si="186">SUM(F432:F437)</f>
        <v>5690772664718.2998</v>
      </c>
      <c r="G438" s="78">
        <f t="shared" si="186"/>
        <v>290822105025.89001</v>
      </c>
      <c r="H438" s="78">
        <f t="shared" si="186"/>
        <v>60634145798</v>
      </c>
      <c r="I438" s="78">
        <f t="shared" si="186"/>
        <v>62279924442</v>
      </c>
      <c r="J438" s="78">
        <f t="shared" si="186"/>
        <v>16192007803.610001</v>
      </c>
      <c r="K438" s="78">
        <f t="shared" si="186"/>
        <v>151716026982.28</v>
      </c>
      <c r="L438" s="78">
        <f t="shared" si="186"/>
        <v>4738371471716</v>
      </c>
      <c r="M438" s="78">
        <f t="shared" si="186"/>
        <v>119890363956</v>
      </c>
      <c r="N438" s="78">
        <f t="shared" si="186"/>
        <v>3224886149000</v>
      </c>
      <c r="O438" s="78">
        <f t="shared" si="186"/>
        <v>1393594958760</v>
      </c>
      <c r="P438" s="78">
        <f t="shared" si="186"/>
        <v>661579087976.41003</v>
      </c>
      <c r="Q438" s="78">
        <f t="shared" si="186"/>
        <v>5217043200</v>
      </c>
      <c r="R438" s="78">
        <f t="shared" si="186"/>
        <v>0</v>
      </c>
      <c r="S438" s="78">
        <f t="shared" si="186"/>
        <v>117079092076.41</v>
      </c>
      <c r="T438" s="78">
        <f t="shared" si="186"/>
        <v>173224099700</v>
      </c>
      <c r="U438" s="78">
        <f t="shared" si="186"/>
        <v>366058853000</v>
      </c>
      <c r="V438" s="78">
        <f t="shared" si="186"/>
        <v>5811344772643.2998</v>
      </c>
      <c r="W438" s="78">
        <f t="shared" si="186"/>
        <v>2990665144342.5801</v>
      </c>
      <c r="X438" s="78">
        <f t="shared" si="186"/>
        <v>2277170849464.9502</v>
      </c>
      <c r="Y438" s="78">
        <f t="shared" si="186"/>
        <v>27000000</v>
      </c>
      <c r="Z438" s="78">
        <f t="shared" si="186"/>
        <v>0</v>
      </c>
      <c r="AA438" s="78">
        <f t="shared" si="186"/>
        <v>36786000000</v>
      </c>
      <c r="AB438" s="78">
        <f t="shared" si="186"/>
        <v>67832860000</v>
      </c>
      <c r="AC438" s="78">
        <f t="shared" si="186"/>
        <v>1653399500</v>
      </c>
      <c r="AD438" s="78">
        <f t="shared" si="186"/>
        <v>579345035377.63</v>
      </c>
      <c r="AE438" s="78">
        <f t="shared" si="186"/>
        <v>27850000000</v>
      </c>
      <c r="AF438" s="78">
        <f t="shared" si="186"/>
        <v>2820679628300.7197</v>
      </c>
      <c r="AG438" s="78">
        <f t="shared" si="186"/>
        <v>145176827406.75</v>
      </c>
      <c r="AH438" s="78">
        <f t="shared" si="186"/>
        <v>1106397541503.97</v>
      </c>
      <c r="AI438" s="78">
        <f t="shared" si="186"/>
        <v>1569105259390</v>
      </c>
      <c r="AJ438" s="78">
        <f t="shared" si="186"/>
        <v>132284582301</v>
      </c>
      <c r="AK438" s="78">
        <f t="shared" si="186"/>
        <v>129584582301</v>
      </c>
      <c r="AL438" s="78">
        <f t="shared" si="186"/>
        <v>0</v>
      </c>
      <c r="AM438" s="78">
        <f t="shared" si="186"/>
        <v>0</v>
      </c>
      <c r="AN438" s="78">
        <f t="shared" si="186"/>
        <v>0</v>
      </c>
      <c r="AO438" s="78">
        <f t="shared" si="186"/>
        <v>2700000000</v>
      </c>
      <c r="AP438" s="78">
        <f t="shared" si="186"/>
        <v>0</v>
      </c>
      <c r="AQ438" s="78">
        <f t="shared" si="186"/>
        <v>11712474376</v>
      </c>
      <c r="AR438" s="78">
        <f t="shared" si="186"/>
        <v>0</v>
      </c>
      <c r="AS438" s="78">
        <f t="shared" si="186"/>
        <v>10900000000</v>
      </c>
      <c r="AT438" s="78">
        <f t="shared" si="186"/>
        <v>812474376</v>
      </c>
      <c r="AU438" s="78">
        <f t="shared" si="186"/>
        <v>0</v>
      </c>
      <c r="AV438" s="78">
        <f t="shared" si="186"/>
        <v>-120572107925</v>
      </c>
      <c r="AW438" s="78">
        <f t="shared" si="186"/>
        <v>120572107925</v>
      </c>
      <c r="AX438" s="79">
        <f t="shared" si="186"/>
        <v>0</v>
      </c>
      <c r="AY438" s="80">
        <f t="shared" si="186"/>
        <v>6</v>
      </c>
      <c r="AZ438" s="81">
        <f t="shared" si="186"/>
        <v>0</v>
      </c>
      <c r="BA438" s="64"/>
      <c r="BB438" s="64"/>
      <c r="BC438" s="64"/>
      <c r="BD438" s="64"/>
      <c r="BE438" s="64"/>
      <c r="BF438" s="64"/>
      <c r="BJ438" s="64"/>
    </row>
    <row r="439" spans="1:62" s="74" customFormat="1" x14ac:dyDescent="0.25">
      <c r="A439" s="75" t="s">
        <v>147</v>
      </c>
      <c r="B439" s="75" t="s">
        <v>147</v>
      </c>
      <c r="C439" s="76" t="s">
        <v>148</v>
      </c>
      <c r="D439" s="77"/>
      <c r="E439" s="77"/>
      <c r="F439" s="78">
        <v>0</v>
      </c>
      <c r="G439" s="78">
        <v>0</v>
      </c>
      <c r="H439" s="78">
        <v>0</v>
      </c>
      <c r="I439" s="78">
        <v>0</v>
      </c>
      <c r="J439" s="78">
        <v>0</v>
      </c>
      <c r="K439" s="78">
        <v>0</v>
      </c>
      <c r="L439" s="78">
        <v>0</v>
      </c>
      <c r="M439" s="78">
        <v>0</v>
      </c>
      <c r="N439" s="78">
        <v>0</v>
      </c>
      <c r="O439" s="78">
        <v>0</v>
      </c>
      <c r="P439" s="78">
        <v>0</v>
      </c>
      <c r="Q439" s="78">
        <v>0</v>
      </c>
      <c r="R439" s="78">
        <v>0</v>
      </c>
      <c r="S439" s="78">
        <v>0</v>
      </c>
      <c r="T439" s="78">
        <v>0</v>
      </c>
      <c r="U439" s="78">
        <v>0</v>
      </c>
      <c r="V439" s="78">
        <v>0</v>
      </c>
      <c r="W439" s="78">
        <v>0</v>
      </c>
      <c r="X439" s="78">
        <v>0</v>
      </c>
      <c r="Y439" s="78">
        <v>0</v>
      </c>
      <c r="Z439" s="78">
        <v>0</v>
      </c>
      <c r="AA439" s="78">
        <v>0</v>
      </c>
      <c r="AB439" s="78">
        <v>0</v>
      </c>
      <c r="AC439" s="78">
        <v>0</v>
      </c>
      <c r="AD439" s="78">
        <v>0</v>
      </c>
      <c r="AE439" s="78">
        <v>0</v>
      </c>
      <c r="AF439" s="78">
        <v>0</v>
      </c>
      <c r="AG439" s="78">
        <v>0</v>
      </c>
      <c r="AH439" s="78">
        <v>0</v>
      </c>
      <c r="AI439" s="78">
        <v>0</v>
      </c>
      <c r="AJ439" s="78">
        <v>0</v>
      </c>
      <c r="AK439" s="78">
        <v>0</v>
      </c>
      <c r="AL439" s="78">
        <v>0</v>
      </c>
      <c r="AM439" s="78">
        <v>0</v>
      </c>
      <c r="AN439" s="78">
        <v>0</v>
      </c>
      <c r="AO439" s="78">
        <v>0</v>
      </c>
      <c r="AP439" s="78">
        <v>0</v>
      </c>
      <c r="AQ439" s="78">
        <v>0</v>
      </c>
      <c r="AR439" s="78">
        <v>0</v>
      </c>
      <c r="AS439" s="78">
        <v>0</v>
      </c>
      <c r="AT439" s="78">
        <v>0</v>
      </c>
      <c r="AU439" s="78">
        <v>0</v>
      </c>
      <c r="AV439" s="78">
        <v>0</v>
      </c>
      <c r="AW439" s="78">
        <v>0</v>
      </c>
      <c r="AX439" s="79">
        <v>0</v>
      </c>
      <c r="AY439" s="80">
        <v>0</v>
      </c>
      <c r="AZ439" s="81">
        <v>0</v>
      </c>
      <c r="BA439" s="64"/>
      <c r="BB439" s="64"/>
      <c r="BC439" s="64"/>
      <c r="BD439" s="64"/>
      <c r="BE439" s="64"/>
      <c r="BF439" s="64"/>
      <c r="BJ439" s="64"/>
    </row>
    <row r="440" spans="1:62" s="74" customFormat="1" ht="15" customHeight="1" x14ac:dyDescent="0.25">
      <c r="A440" s="75" t="s">
        <v>149</v>
      </c>
      <c r="B440" s="75" t="s">
        <v>149</v>
      </c>
      <c r="C440" s="76" t="s">
        <v>580</v>
      </c>
      <c r="D440" s="77"/>
      <c r="E440" s="77"/>
      <c r="F440" s="78">
        <f t="shared" ref="F440:AZ440" si="187">F438+F439</f>
        <v>5690772664718.2998</v>
      </c>
      <c r="G440" s="78">
        <f t="shared" si="187"/>
        <v>290822105025.89001</v>
      </c>
      <c r="H440" s="78">
        <f t="shared" si="187"/>
        <v>60634145798</v>
      </c>
      <c r="I440" s="78">
        <f t="shared" si="187"/>
        <v>62279924442</v>
      </c>
      <c r="J440" s="78">
        <f t="shared" si="187"/>
        <v>16192007803.610001</v>
      </c>
      <c r="K440" s="78">
        <f t="shared" si="187"/>
        <v>151716026982.28</v>
      </c>
      <c r="L440" s="78">
        <f t="shared" si="187"/>
        <v>4738371471716</v>
      </c>
      <c r="M440" s="78">
        <f t="shared" si="187"/>
        <v>119890363956</v>
      </c>
      <c r="N440" s="78">
        <f t="shared" si="187"/>
        <v>3224886149000</v>
      </c>
      <c r="O440" s="78">
        <f t="shared" si="187"/>
        <v>1393594958760</v>
      </c>
      <c r="P440" s="78">
        <f t="shared" si="187"/>
        <v>661579087976.41003</v>
      </c>
      <c r="Q440" s="78">
        <f t="shared" si="187"/>
        <v>5217043200</v>
      </c>
      <c r="R440" s="78">
        <f t="shared" si="187"/>
        <v>0</v>
      </c>
      <c r="S440" s="78">
        <f t="shared" si="187"/>
        <v>117079092076.41</v>
      </c>
      <c r="T440" s="78">
        <f t="shared" si="187"/>
        <v>173224099700</v>
      </c>
      <c r="U440" s="78">
        <f t="shared" si="187"/>
        <v>366058853000</v>
      </c>
      <c r="V440" s="78">
        <f t="shared" si="187"/>
        <v>5811344772643.2998</v>
      </c>
      <c r="W440" s="78">
        <f t="shared" si="187"/>
        <v>2990665144342.5801</v>
      </c>
      <c r="X440" s="78">
        <f t="shared" si="187"/>
        <v>2277170849464.9502</v>
      </c>
      <c r="Y440" s="78">
        <f t="shared" si="187"/>
        <v>27000000</v>
      </c>
      <c r="Z440" s="78">
        <f t="shared" si="187"/>
        <v>0</v>
      </c>
      <c r="AA440" s="78">
        <f t="shared" si="187"/>
        <v>36786000000</v>
      </c>
      <c r="AB440" s="78">
        <f t="shared" si="187"/>
        <v>67832860000</v>
      </c>
      <c r="AC440" s="78">
        <f t="shared" si="187"/>
        <v>1653399500</v>
      </c>
      <c r="AD440" s="78">
        <f t="shared" si="187"/>
        <v>579345035377.63</v>
      </c>
      <c r="AE440" s="78">
        <f t="shared" si="187"/>
        <v>27850000000</v>
      </c>
      <c r="AF440" s="78">
        <f t="shared" si="187"/>
        <v>2820679628300.7197</v>
      </c>
      <c r="AG440" s="78">
        <f t="shared" si="187"/>
        <v>145176827406.75</v>
      </c>
      <c r="AH440" s="78">
        <f t="shared" si="187"/>
        <v>1106397541503.97</v>
      </c>
      <c r="AI440" s="78">
        <f t="shared" si="187"/>
        <v>1569105259390</v>
      </c>
      <c r="AJ440" s="78">
        <f t="shared" si="187"/>
        <v>132284582301</v>
      </c>
      <c r="AK440" s="78">
        <f t="shared" si="187"/>
        <v>129584582301</v>
      </c>
      <c r="AL440" s="78">
        <f t="shared" si="187"/>
        <v>0</v>
      </c>
      <c r="AM440" s="78">
        <f t="shared" si="187"/>
        <v>0</v>
      </c>
      <c r="AN440" s="78">
        <f t="shared" si="187"/>
        <v>0</v>
      </c>
      <c r="AO440" s="78">
        <f t="shared" si="187"/>
        <v>2700000000</v>
      </c>
      <c r="AP440" s="78">
        <f t="shared" si="187"/>
        <v>0</v>
      </c>
      <c r="AQ440" s="78">
        <f t="shared" si="187"/>
        <v>11712474376</v>
      </c>
      <c r="AR440" s="78">
        <f t="shared" si="187"/>
        <v>0</v>
      </c>
      <c r="AS440" s="78">
        <f t="shared" si="187"/>
        <v>10900000000</v>
      </c>
      <c r="AT440" s="78">
        <f t="shared" si="187"/>
        <v>812474376</v>
      </c>
      <c r="AU440" s="78">
        <f t="shared" si="187"/>
        <v>0</v>
      </c>
      <c r="AV440" s="78">
        <f t="shared" si="187"/>
        <v>-120572107925</v>
      </c>
      <c r="AW440" s="78">
        <f t="shared" si="187"/>
        <v>120572107925</v>
      </c>
      <c r="AX440" s="79">
        <f t="shared" si="187"/>
        <v>0</v>
      </c>
      <c r="AY440" s="80">
        <f t="shared" si="187"/>
        <v>6</v>
      </c>
      <c r="AZ440" s="81">
        <f t="shared" si="187"/>
        <v>0</v>
      </c>
      <c r="BA440" s="64"/>
      <c r="BB440" s="64"/>
      <c r="BC440" s="64"/>
      <c r="BD440" s="64"/>
      <c r="BE440" s="64"/>
      <c r="BF440" s="64"/>
      <c r="BJ440" s="64"/>
    </row>
    <row r="441" spans="1:62" s="74" customFormat="1" ht="15" customHeight="1" x14ac:dyDescent="0.25">
      <c r="A441" s="75" t="s">
        <v>151</v>
      </c>
      <c r="B441" s="75" t="s">
        <v>151</v>
      </c>
      <c r="C441" s="76" t="s">
        <v>581</v>
      </c>
      <c r="D441" s="77"/>
      <c r="E441" s="77"/>
      <c r="F441" s="78">
        <f>F440+F431</f>
        <v>7397109529813.7998</v>
      </c>
      <c r="G441" s="78">
        <f t="shared" ref="G441:AZ441" si="188">G440+G431</f>
        <v>569588564121.39001</v>
      </c>
      <c r="H441" s="78">
        <f t="shared" si="188"/>
        <v>303855229893.5</v>
      </c>
      <c r="I441" s="78">
        <f t="shared" si="188"/>
        <v>74457174442</v>
      </c>
      <c r="J441" s="78">
        <f t="shared" si="188"/>
        <v>17417007803.610001</v>
      </c>
      <c r="K441" s="78">
        <f t="shared" si="188"/>
        <v>173859151982.28</v>
      </c>
      <c r="L441" s="78">
        <f t="shared" si="188"/>
        <v>5843072754716</v>
      </c>
      <c r="M441" s="78">
        <f t="shared" si="188"/>
        <v>147238734956</v>
      </c>
      <c r="N441" s="78">
        <f t="shared" si="188"/>
        <v>4150033771000</v>
      </c>
      <c r="O441" s="78">
        <f t="shared" si="188"/>
        <v>1545800248760</v>
      </c>
      <c r="P441" s="78">
        <f t="shared" si="188"/>
        <v>984448210976.41003</v>
      </c>
      <c r="Q441" s="78">
        <f t="shared" si="188"/>
        <v>5959743200</v>
      </c>
      <c r="R441" s="78">
        <f t="shared" si="188"/>
        <v>0</v>
      </c>
      <c r="S441" s="78">
        <f t="shared" si="188"/>
        <v>117079092076.41</v>
      </c>
      <c r="T441" s="78">
        <f t="shared" si="188"/>
        <v>495350522700</v>
      </c>
      <c r="U441" s="78">
        <f t="shared" si="188"/>
        <v>366058853000</v>
      </c>
      <c r="V441" s="78">
        <f t="shared" si="188"/>
        <v>7963372637738.7998</v>
      </c>
      <c r="W441" s="78">
        <f t="shared" si="188"/>
        <v>3806389267438.0801</v>
      </c>
      <c r="X441" s="78">
        <f t="shared" si="188"/>
        <v>2534536536627.79</v>
      </c>
      <c r="Y441" s="78">
        <f t="shared" si="188"/>
        <v>5869468125</v>
      </c>
      <c r="Z441" s="78">
        <f t="shared" si="188"/>
        <v>0</v>
      </c>
      <c r="AA441" s="78">
        <f t="shared" si="188"/>
        <v>424951000000</v>
      </c>
      <c r="AB441" s="78">
        <f t="shared" si="188"/>
        <v>79839390633.639999</v>
      </c>
      <c r="AC441" s="78">
        <f t="shared" si="188"/>
        <v>117841823874.02</v>
      </c>
      <c r="AD441" s="78">
        <f t="shared" si="188"/>
        <v>614501048177.63</v>
      </c>
      <c r="AE441" s="78">
        <f t="shared" si="188"/>
        <v>28850000000</v>
      </c>
      <c r="AF441" s="78">
        <f t="shared" si="188"/>
        <v>4156983370300.7197</v>
      </c>
      <c r="AG441" s="78">
        <f t="shared" si="188"/>
        <v>153369992406.75</v>
      </c>
      <c r="AH441" s="78">
        <f t="shared" si="188"/>
        <v>1603823710703.97</v>
      </c>
      <c r="AI441" s="78">
        <f t="shared" si="188"/>
        <v>2399789667190</v>
      </c>
      <c r="AJ441" s="78">
        <f t="shared" si="188"/>
        <v>579975582301</v>
      </c>
      <c r="AK441" s="78">
        <f t="shared" si="188"/>
        <v>219584582301</v>
      </c>
      <c r="AL441" s="78">
        <f t="shared" si="188"/>
        <v>0</v>
      </c>
      <c r="AM441" s="78">
        <f t="shared" si="188"/>
        <v>0</v>
      </c>
      <c r="AN441" s="78">
        <f t="shared" si="188"/>
        <v>357691000000</v>
      </c>
      <c r="AO441" s="78">
        <f t="shared" si="188"/>
        <v>2700000000</v>
      </c>
      <c r="AP441" s="78">
        <f t="shared" si="188"/>
        <v>0</v>
      </c>
      <c r="AQ441" s="78">
        <f t="shared" si="188"/>
        <v>13712474376</v>
      </c>
      <c r="AR441" s="78">
        <f t="shared" si="188"/>
        <v>0</v>
      </c>
      <c r="AS441" s="78">
        <f t="shared" si="188"/>
        <v>12900000000</v>
      </c>
      <c r="AT441" s="78">
        <f t="shared" si="188"/>
        <v>812474376</v>
      </c>
      <c r="AU441" s="78">
        <f t="shared" si="188"/>
        <v>0</v>
      </c>
      <c r="AV441" s="78">
        <f t="shared" si="188"/>
        <v>-566263107925</v>
      </c>
      <c r="AW441" s="78">
        <f t="shared" si="188"/>
        <v>566263107925</v>
      </c>
      <c r="AX441" s="79">
        <f t="shared" si="188"/>
        <v>0</v>
      </c>
      <c r="AY441" s="80">
        <f t="shared" si="188"/>
        <v>6</v>
      </c>
      <c r="AZ441" s="81">
        <f t="shared" si="188"/>
        <v>1</v>
      </c>
      <c r="BA441" s="64"/>
      <c r="BB441" s="64"/>
      <c r="BC441" s="64"/>
      <c r="BD441" s="64"/>
      <c r="BE441" s="64"/>
      <c r="BF441" s="64"/>
      <c r="BJ441" s="64"/>
    </row>
    <row r="442" spans="1:62" ht="15" customHeight="1" x14ac:dyDescent="0.25">
      <c r="A442" s="42" t="s">
        <v>582</v>
      </c>
      <c r="B442" s="42" t="s">
        <v>582</v>
      </c>
      <c r="C442" s="43" t="s">
        <v>583</v>
      </c>
      <c r="D442" s="44" t="s">
        <v>139</v>
      </c>
      <c r="E442" s="45">
        <v>42369</v>
      </c>
      <c r="F442" s="82">
        <f t="shared" si="160"/>
        <v>3001754654000</v>
      </c>
      <c r="G442" s="47">
        <f t="shared" si="161"/>
        <v>1141321190000</v>
      </c>
      <c r="H442" s="47">
        <v>980941990000</v>
      </c>
      <c r="I442" s="47">
        <v>56729200000</v>
      </c>
      <c r="J442" s="47">
        <v>45000000000</v>
      </c>
      <c r="K442" s="47">
        <v>58650000000</v>
      </c>
      <c r="L442" s="47">
        <f t="shared" si="162"/>
        <v>1855433464000</v>
      </c>
      <c r="M442" s="47">
        <v>121662128000</v>
      </c>
      <c r="N442" s="47">
        <v>1065545204000</v>
      </c>
      <c r="O442" s="47">
        <v>668226132000</v>
      </c>
      <c r="P442" s="47">
        <f t="shared" si="163"/>
        <v>5000000000</v>
      </c>
      <c r="Q442" s="47">
        <v>0</v>
      </c>
      <c r="R442" s="47">
        <v>0</v>
      </c>
      <c r="S442" s="47">
        <v>0</v>
      </c>
      <c r="T442" s="47">
        <v>5000000000</v>
      </c>
      <c r="U442" s="47">
        <v>0</v>
      </c>
      <c r="V442" s="47">
        <f t="shared" si="164"/>
        <v>3060766551091</v>
      </c>
      <c r="W442" s="47">
        <f t="shared" si="165"/>
        <v>1595459576011</v>
      </c>
      <c r="X442" s="47">
        <v>594381103148</v>
      </c>
      <c r="Y442" s="47">
        <v>0</v>
      </c>
      <c r="Z442" s="47">
        <v>1200000000</v>
      </c>
      <c r="AA442" s="47">
        <v>552620200000</v>
      </c>
      <c r="AB442" s="47">
        <v>410000000</v>
      </c>
      <c r="AC442" s="47">
        <v>425568272863</v>
      </c>
      <c r="AD442" s="47">
        <v>11280000000</v>
      </c>
      <c r="AE442" s="47">
        <v>10000000000</v>
      </c>
      <c r="AF442" s="47">
        <f t="shared" si="166"/>
        <v>1465306975080</v>
      </c>
      <c r="AG442" s="47">
        <v>32286410320</v>
      </c>
      <c r="AH442" s="47">
        <v>688552668378</v>
      </c>
      <c r="AI442" s="47">
        <v>744467896382</v>
      </c>
      <c r="AJ442" s="47">
        <f t="shared" si="167"/>
        <v>84011897091</v>
      </c>
      <c r="AK442" s="47">
        <v>84011897091</v>
      </c>
      <c r="AL442" s="47">
        <v>0</v>
      </c>
      <c r="AM442" s="47">
        <v>0</v>
      </c>
      <c r="AN442" s="47">
        <v>0</v>
      </c>
      <c r="AO442" s="47">
        <v>0</v>
      </c>
      <c r="AP442" s="47">
        <v>0</v>
      </c>
      <c r="AQ442" s="47">
        <f t="shared" si="168"/>
        <v>25000000000</v>
      </c>
      <c r="AR442" s="47">
        <v>0</v>
      </c>
      <c r="AS442" s="47">
        <v>25000000000</v>
      </c>
      <c r="AT442" s="47">
        <v>0</v>
      </c>
      <c r="AU442" s="47">
        <v>0</v>
      </c>
      <c r="AV442" s="48">
        <f t="shared" si="169"/>
        <v>-59011897091</v>
      </c>
      <c r="AW442" s="48">
        <f t="shared" si="179"/>
        <v>59011897091</v>
      </c>
      <c r="AX442" s="49">
        <f t="shared" si="159"/>
        <v>0</v>
      </c>
      <c r="AY442" s="50">
        <v>1</v>
      </c>
      <c r="AZ442" s="51"/>
      <c r="BA442" s="6" t="s">
        <v>95</v>
      </c>
      <c r="BB442" s="52">
        <v>1</v>
      </c>
      <c r="BC442" s="6"/>
      <c r="BD442" s="6"/>
      <c r="BG442" s="5" t="s">
        <v>96</v>
      </c>
      <c r="BH442" s="5" t="s">
        <v>155</v>
      </c>
      <c r="BJ442" s="6">
        <v>1</v>
      </c>
    </row>
    <row r="443" spans="1:62" ht="15" customHeight="1" x14ac:dyDescent="0.25">
      <c r="A443" s="67">
        <f>A437+1</f>
        <v>330</v>
      </c>
      <c r="B443" s="67">
        <v>1</v>
      </c>
      <c r="C443" s="54" t="s">
        <v>584</v>
      </c>
      <c r="D443" s="55" t="s">
        <v>111</v>
      </c>
      <c r="E443" s="56">
        <v>42369</v>
      </c>
      <c r="F443" s="57">
        <f t="shared" si="160"/>
        <v>961346244297</v>
      </c>
      <c r="G443" s="58">
        <f t="shared" si="161"/>
        <v>39092989500</v>
      </c>
      <c r="H443" s="58">
        <v>5594500000</v>
      </c>
      <c r="I443" s="58">
        <v>21421500000</v>
      </c>
      <c r="J443" s="58">
        <v>2500000000</v>
      </c>
      <c r="K443" s="58">
        <v>9576989500</v>
      </c>
      <c r="L443" s="58">
        <f t="shared" si="162"/>
        <v>706095890000</v>
      </c>
      <c r="M443" s="58">
        <v>17122182000</v>
      </c>
      <c r="N443" s="58">
        <v>560387198000</v>
      </c>
      <c r="O443" s="58">
        <v>128586510000</v>
      </c>
      <c r="P443" s="58">
        <f t="shared" si="163"/>
        <v>216157364797</v>
      </c>
      <c r="Q443" s="58">
        <v>2000000000</v>
      </c>
      <c r="R443" s="58">
        <v>0</v>
      </c>
      <c r="S443" s="58">
        <v>20538621797</v>
      </c>
      <c r="T443" s="58">
        <v>73751507000</v>
      </c>
      <c r="U443" s="58">
        <v>119867236000</v>
      </c>
      <c r="V443" s="58">
        <f t="shared" si="164"/>
        <v>999813164596.78003</v>
      </c>
      <c r="W443" s="58">
        <f t="shared" si="165"/>
        <v>598775414055.78003</v>
      </c>
      <c r="X443" s="58">
        <v>410608178055.78003</v>
      </c>
      <c r="Y443" s="58">
        <v>0</v>
      </c>
      <c r="Z443" s="58">
        <v>0</v>
      </c>
      <c r="AA443" s="58">
        <v>29500000000</v>
      </c>
      <c r="AB443" s="58">
        <v>300000000</v>
      </c>
      <c r="AC443" s="58">
        <v>0</v>
      </c>
      <c r="AD443" s="58">
        <v>156867236000</v>
      </c>
      <c r="AE443" s="58">
        <v>1500000000</v>
      </c>
      <c r="AF443" s="58">
        <f t="shared" si="166"/>
        <v>401037750541</v>
      </c>
      <c r="AG443" s="58">
        <v>17737068700</v>
      </c>
      <c r="AH443" s="58">
        <v>172057539042</v>
      </c>
      <c r="AI443" s="58">
        <v>211243142799</v>
      </c>
      <c r="AJ443" s="58">
        <f t="shared" si="167"/>
        <v>39466920299.779999</v>
      </c>
      <c r="AK443" s="58">
        <v>39466920299.779999</v>
      </c>
      <c r="AL443" s="58">
        <v>0</v>
      </c>
      <c r="AM443" s="58">
        <v>0</v>
      </c>
      <c r="AN443" s="58">
        <v>0</v>
      </c>
      <c r="AO443" s="58">
        <v>0</v>
      </c>
      <c r="AP443" s="58">
        <v>0</v>
      </c>
      <c r="AQ443" s="58">
        <f t="shared" si="168"/>
        <v>1000000000</v>
      </c>
      <c r="AR443" s="58">
        <v>0</v>
      </c>
      <c r="AS443" s="58">
        <v>0</v>
      </c>
      <c r="AT443" s="58">
        <v>1000000000</v>
      </c>
      <c r="AU443" s="58">
        <v>0</v>
      </c>
      <c r="AV443" s="59">
        <f t="shared" si="169"/>
        <v>-38466920299.780029</v>
      </c>
      <c r="AW443" s="59">
        <f t="shared" si="179"/>
        <v>38466920299.779999</v>
      </c>
      <c r="AX443" s="60">
        <f t="shared" si="159"/>
        <v>0</v>
      </c>
      <c r="AY443" s="61">
        <v>1</v>
      </c>
      <c r="AZ443" s="62"/>
      <c r="BA443" s="52">
        <v>1</v>
      </c>
      <c r="BB443" s="6"/>
      <c r="BC443" s="6"/>
      <c r="BD443" s="6"/>
      <c r="BE443" s="6">
        <v>1</v>
      </c>
      <c r="BG443" s="5" t="s">
        <v>96</v>
      </c>
      <c r="BH443" s="5" t="s">
        <v>124</v>
      </c>
      <c r="BJ443" s="6">
        <v>1</v>
      </c>
    </row>
    <row r="444" spans="1:62" s="74" customFormat="1" ht="15" customHeight="1" x14ac:dyDescent="0.25">
      <c r="A444" s="53">
        <f t="shared" ref="A444:B457" si="189">A443+1</f>
        <v>331</v>
      </c>
      <c r="B444" s="53">
        <f t="shared" si="189"/>
        <v>2</v>
      </c>
      <c r="C444" s="68" t="s">
        <v>585</v>
      </c>
      <c r="D444" s="55" t="s">
        <v>104</v>
      </c>
      <c r="E444" s="56">
        <v>42361</v>
      </c>
      <c r="F444" s="69">
        <f t="shared" si="160"/>
        <v>632418110606</v>
      </c>
      <c r="G444" s="70">
        <f t="shared" si="161"/>
        <v>10652797231</v>
      </c>
      <c r="H444" s="70">
        <v>3842815731</v>
      </c>
      <c r="I444" s="70">
        <v>1498685000</v>
      </c>
      <c r="J444" s="70">
        <v>0</v>
      </c>
      <c r="K444" s="70">
        <v>5311296500</v>
      </c>
      <c r="L444" s="70">
        <f t="shared" si="162"/>
        <v>556361667920</v>
      </c>
      <c r="M444" s="70">
        <v>16062803000</v>
      </c>
      <c r="N444" s="70">
        <v>351325965000</v>
      </c>
      <c r="O444" s="70">
        <v>188972899920</v>
      </c>
      <c r="P444" s="70">
        <f t="shared" si="163"/>
        <v>65403645455</v>
      </c>
      <c r="Q444" s="70">
        <v>0</v>
      </c>
      <c r="R444" s="70">
        <v>0</v>
      </c>
      <c r="S444" s="70">
        <v>9954508455</v>
      </c>
      <c r="T444" s="70">
        <v>55449137000</v>
      </c>
      <c r="U444" s="70">
        <v>0</v>
      </c>
      <c r="V444" s="70">
        <f t="shared" si="164"/>
        <v>654960463159.17993</v>
      </c>
      <c r="W444" s="70">
        <f t="shared" si="165"/>
        <v>261841486639</v>
      </c>
      <c r="X444" s="70">
        <v>174849255747</v>
      </c>
      <c r="Y444" s="70">
        <v>0</v>
      </c>
      <c r="Z444" s="70">
        <v>0</v>
      </c>
      <c r="AA444" s="70">
        <v>3390000000</v>
      </c>
      <c r="AB444" s="70">
        <v>2605100000</v>
      </c>
      <c r="AC444" s="70">
        <v>534165842</v>
      </c>
      <c r="AD444" s="70">
        <v>77462965050</v>
      </c>
      <c r="AE444" s="70">
        <v>3000000000</v>
      </c>
      <c r="AF444" s="70">
        <f t="shared" si="166"/>
        <v>393118976520.17999</v>
      </c>
      <c r="AG444" s="70">
        <v>33614885000</v>
      </c>
      <c r="AH444" s="70">
        <v>129468735576.17999</v>
      </c>
      <c r="AI444" s="70">
        <v>230035355944</v>
      </c>
      <c r="AJ444" s="70">
        <f t="shared" si="167"/>
        <v>25054503553.18</v>
      </c>
      <c r="AK444" s="70">
        <v>25054503553.18</v>
      </c>
      <c r="AL444" s="70">
        <v>0</v>
      </c>
      <c r="AM444" s="70">
        <v>0</v>
      </c>
      <c r="AN444" s="70">
        <v>0</v>
      </c>
      <c r="AO444" s="70">
        <v>0</v>
      </c>
      <c r="AP444" s="70">
        <v>0</v>
      </c>
      <c r="AQ444" s="70">
        <f t="shared" si="168"/>
        <v>2512151000</v>
      </c>
      <c r="AR444" s="70">
        <v>0</v>
      </c>
      <c r="AS444" s="70">
        <v>2512151000</v>
      </c>
      <c r="AT444" s="70">
        <v>0</v>
      </c>
      <c r="AU444" s="70">
        <v>0</v>
      </c>
      <c r="AV444" s="71">
        <f t="shared" si="169"/>
        <v>-22542352553.179932</v>
      </c>
      <c r="AW444" s="71">
        <f t="shared" si="179"/>
        <v>22542352553.18</v>
      </c>
      <c r="AX444" s="60">
        <f t="shared" si="159"/>
        <v>6.866455078125E-5</v>
      </c>
      <c r="AY444" s="72">
        <v>1</v>
      </c>
      <c r="AZ444" s="73"/>
      <c r="BA444" s="63">
        <v>1</v>
      </c>
      <c r="BB444" s="64"/>
      <c r="BC444" s="64"/>
      <c r="BD444" s="64"/>
      <c r="BE444" s="64"/>
      <c r="BF444" s="64"/>
      <c r="BG444" s="74" t="s">
        <v>163</v>
      </c>
      <c r="BH444" s="74" t="s">
        <v>114</v>
      </c>
      <c r="BJ444" s="64"/>
    </row>
    <row r="445" spans="1:62" ht="15" customHeight="1" x14ac:dyDescent="0.25">
      <c r="A445" s="53">
        <f t="shared" si="189"/>
        <v>332</v>
      </c>
      <c r="B445" s="53">
        <f t="shared" si="189"/>
        <v>3</v>
      </c>
      <c r="C445" s="54" t="s">
        <v>586</v>
      </c>
      <c r="D445" s="55" t="s">
        <v>113</v>
      </c>
      <c r="E445" s="56">
        <v>42369</v>
      </c>
      <c r="F445" s="57">
        <f t="shared" si="160"/>
        <v>598531547253</v>
      </c>
      <c r="G445" s="58">
        <f t="shared" si="161"/>
        <v>13035186424</v>
      </c>
      <c r="H445" s="58">
        <v>4248803540</v>
      </c>
      <c r="I445" s="58">
        <v>1066338884</v>
      </c>
      <c r="J445" s="58">
        <v>0</v>
      </c>
      <c r="K445" s="58">
        <v>7720044000</v>
      </c>
      <c r="L445" s="58">
        <f t="shared" si="162"/>
        <v>491322251000</v>
      </c>
      <c r="M445" s="58">
        <v>18819730000</v>
      </c>
      <c r="N445" s="58">
        <v>339526201000</v>
      </c>
      <c r="O445" s="58">
        <v>132976320000</v>
      </c>
      <c r="P445" s="58">
        <f t="shared" si="163"/>
        <v>94174109829</v>
      </c>
      <c r="Q445" s="58">
        <v>0</v>
      </c>
      <c r="R445" s="58">
        <v>0</v>
      </c>
      <c r="S445" s="58">
        <v>13573000829</v>
      </c>
      <c r="T445" s="58">
        <v>30580594000</v>
      </c>
      <c r="U445" s="58">
        <v>50020515000</v>
      </c>
      <c r="V445" s="58">
        <f t="shared" si="164"/>
        <v>602302672705.38</v>
      </c>
      <c r="W445" s="58">
        <f t="shared" si="165"/>
        <v>260110214528.07001</v>
      </c>
      <c r="X445" s="58">
        <v>169598935964.07001</v>
      </c>
      <c r="Y445" s="58">
        <v>0</v>
      </c>
      <c r="Z445" s="58">
        <v>0</v>
      </c>
      <c r="AA445" s="58">
        <v>1300000000</v>
      </c>
      <c r="AB445" s="58">
        <v>400000000</v>
      </c>
      <c r="AC445" s="58">
        <v>512125500</v>
      </c>
      <c r="AD445" s="58">
        <v>86299153064</v>
      </c>
      <c r="AE445" s="58">
        <v>2000000000</v>
      </c>
      <c r="AF445" s="58">
        <f t="shared" si="166"/>
        <v>342192458177.31</v>
      </c>
      <c r="AG445" s="58">
        <v>7836517500</v>
      </c>
      <c r="AH445" s="58">
        <v>149217651447.70001</v>
      </c>
      <c r="AI445" s="58">
        <v>185138289229.60999</v>
      </c>
      <c r="AJ445" s="58">
        <f t="shared" si="167"/>
        <v>4771125452.3800001</v>
      </c>
      <c r="AK445" s="58">
        <v>4771125452.3800001</v>
      </c>
      <c r="AL445" s="58">
        <v>0</v>
      </c>
      <c r="AM445" s="58">
        <v>0</v>
      </c>
      <c r="AN445" s="58">
        <v>0</v>
      </c>
      <c r="AO445" s="58">
        <v>0</v>
      </c>
      <c r="AP445" s="58">
        <v>0</v>
      </c>
      <c r="AQ445" s="58">
        <f t="shared" si="168"/>
        <v>1000000000</v>
      </c>
      <c r="AR445" s="58">
        <v>0</v>
      </c>
      <c r="AS445" s="58">
        <v>1000000000</v>
      </c>
      <c r="AT445" s="58">
        <v>0</v>
      </c>
      <c r="AU445" s="58">
        <v>0</v>
      </c>
      <c r="AV445" s="59">
        <f t="shared" si="169"/>
        <v>-3771125452.3800049</v>
      </c>
      <c r="AW445" s="59">
        <f t="shared" si="179"/>
        <v>3771125452.3800001</v>
      </c>
      <c r="AX445" s="60">
        <f t="shared" si="159"/>
        <v>-4.76837158203125E-6</v>
      </c>
      <c r="AY445" s="61">
        <v>1</v>
      </c>
      <c r="AZ445" s="62"/>
      <c r="BA445" s="52">
        <v>1</v>
      </c>
      <c r="BB445" s="6"/>
      <c r="BC445" s="6"/>
      <c r="BD445" s="6"/>
      <c r="BG445" s="5" t="s">
        <v>96</v>
      </c>
      <c r="BH445" s="5" t="s">
        <v>102</v>
      </c>
      <c r="BJ445" s="6">
        <v>1</v>
      </c>
    </row>
    <row r="446" spans="1:62" s="74" customFormat="1" ht="15" customHeight="1" x14ac:dyDescent="0.25">
      <c r="A446" s="53">
        <f t="shared" si="189"/>
        <v>333</v>
      </c>
      <c r="B446" s="53">
        <f t="shared" si="189"/>
        <v>4</v>
      </c>
      <c r="C446" s="68" t="s">
        <v>587</v>
      </c>
      <c r="D446" s="55" t="s">
        <v>139</v>
      </c>
      <c r="E446" s="56">
        <v>42369</v>
      </c>
      <c r="F446" s="69">
        <f t="shared" si="160"/>
        <v>670452865199.12</v>
      </c>
      <c r="G446" s="70">
        <f t="shared" si="161"/>
        <v>13406408131.119999</v>
      </c>
      <c r="H446" s="70">
        <v>3387779892.1199999</v>
      </c>
      <c r="I446" s="70">
        <v>827000000</v>
      </c>
      <c r="J446" s="70">
        <v>0</v>
      </c>
      <c r="K446" s="70">
        <v>9191628239</v>
      </c>
      <c r="L446" s="70">
        <f t="shared" si="162"/>
        <v>579736615120</v>
      </c>
      <c r="M446" s="70">
        <v>18522607000</v>
      </c>
      <c r="N446" s="70">
        <v>387887053000</v>
      </c>
      <c r="O446" s="70">
        <v>173326955120</v>
      </c>
      <c r="P446" s="70">
        <f t="shared" si="163"/>
        <v>77309841948</v>
      </c>
      <c r="Q446" s="70">
        <v>0</v>
      </c>
      <c r="R446" s="70">
        <v>0</v>
      </c>
      <c r="S446" s="70">
        <v>12979211948</v>
      </c>
      <c r="T446" s="70">
        <v>0</v>
      </c>
      <c r="U446" s="70">
        <v>64330630000</v>
      </c>
      <c r="V446" s="70">
        <f t="shared" si="164"/>
        <v>710326397378.12012</v>
      </c>
      <c r="W446" s="70">
        <f t="shared" si="165"/>
        <v>337600464562.34003</v>
      </c>
      <c r="X446" s="70">
        <v>229029564823.10001</v>
      </c>
      <c r="Y446" s="70">
        <v>0</v>
      </c>
      <c r="Z446" s="70">
        <v>0</v>
      </c>
      <c r="AA446" s="70">
        <v>950000000</v>
      </c>
      <c r="AB446" s="70">
        <v>0</v>
      </c>
      <c r="AC446" s="70">
        <v>0</v>
      </c>
      <c r="AD446" s="70">
        <v>106120899739.24001</v>
      </c>
      <c r="AE446" s="70">
        <v>1500000000</v>
      </c>
      <c r="AF446" s="70">
        <f t="shared" si="166"/>
        <v>372725932815.78003</v>
      </c>
      <c r="AG446" s="70">
        <v>5565964000</v>
      </c>
      <c r="AH446" s="70">
        <v>165715486697</v>
      </c>
      <c r="AI446" s="70">
        <v>201444482118.78</v>
      </c>
      <c r="AJ446" s="70">
        <f t="shared" si="167"/>
        <v>44873532179</v>
      </c>
      <c r="AK446" s="70">
        <v>44873532179</v>
      </c>
      <c r="AL446" s="70">
        <v>0</v>
      </c>
      <c r="AM446" s="70">
        <v>0</v>
      </c>
      <c r="AN446" s="70">
        <v>0</v>
      </c>
      <c r="AO446" s="70">
        <v>0</v>
      </c>
      <c r="AP446" s="70">
        <v>0</v>
      </c>
      <c r="AQ446" s="70">
        <f t="shared" si="168"/>
        <v>5000000000</v>
      </c>
      <c r="AR446" s="70">
        <v>0</v>
      </c>
      <c r="AS446" s="70">
        <v>5000000000</v>
      </c>
      <c r="AT446" s="70">
        <v>0</v>
      </c>
      <c r="AU446" s="70">
        <v>0</v>
      </c>
      <c r="AV446" s="71">
        <f t="shared" si="169"/>
        <v>-39873532179.000122</v>
      </c>
      <c r="AW446" s="71">
        <f t="shared" si="179"/>
        <v>39873532179</v>
      </c>
      <c r="AX446" s="60">
        <f t="shared" si="159"/>
        <v>-1.220703125E-4</v>
      </c>
      <c r="AY446" s="72">
        <v>1</v>
      </c>
      <c r="AZ446" s="73"/>
      <c r="BA446" s="52">
        <v>1</v>
      </c>
      <c r="BB446" s="64"/>
      <c r="BC446" s="64"/>
      <c r="BD446" s="64"/>
      <c r="BE446" s="64">
        <v>1</v>
      </c>
      <c r="BF446" s="64"/>
      <c r="BG446" s="74" t="s">
        <v>96</v>
      </c>
      <c r="BH446" s="74" t="s">
        <v>106</v>
      </c>
      <c r="BJ446" s="64">
        <v>1</v>
      </c>
    </row>
    <row r="447" spans="1:62" ht="15" customHeight="1" x14ac:dyDescent="0.25">
      <c r="A447" s="53">
        <f t="shared" si="189"/>
        <v>334</v>
      </c>
      <c r="B447" s="53">
        <f t="shared" si="189"/>
        <v>5</v>
      </c>
      <c r="C447" s="54" t="s">
        <v>588</v>
      </c>
      <c r="D447" s="55" t="s">
        <v>139</v>
      </c>
      <c r="E447" s="56">
        <v>42369</v>
      </c>
      <c r="F447" s="57">
        <f t="shared" si="160"/>
        <v>825968805149</v>
      </c>
      <c r="G447" s="58">
        <f t="shared" si="161"/>
        <v>17053942592</v>
      </c>
      <c r="H447" s="58">
        <v>4055038992</v>
      </c>
      <c r="I447" s="58">
        <v>7112230200</v>
      </c>
      <c r="J447" s="58">
        <v>0</v>
      </c>
      <c r="K447" s="58">
        <v>5886673400</v>
      </c>
      <c r="L447" s="58">
        <f t="shared" si="162"/>
        <v>718218582660</v>
      </c>
      <c r="M447" s="58">
        <v>19589238000</v>
      </c>
      <c r="N447" s="58">
        <v>493542802000</v>
      </c>
      <c r="O447" s="58">
        <v>205086542660</v>
      </c>
      <c r="P447" s="58">
        <f t="shared" si="163"/>
        <v>90696279897</v>
      </c>
      <c r="Q447" s="58">
        <v>0</v>
      </c>
      <c r="R447" s="58">
        <v>0</v>
      </c>
      <c r="S447" s="58">
        <v>5088928897</v>
      </c>
      <c r="T447" s="58">
        <v>0</v>
      </c>
      <c r="U447" s="58">
        <v>85607351000</v>
      </c>
      <c r="V447" s="58">
        <f t="shared" si="164"/>
        <v>875196742932</v>
      </c>
      <c r="W447" s="58">
        <f t="shared" si="165"/>
        <v>486651207177</v>
      </c>
      <c r="X447" s="58">
        <v>359484481125.71997</v>
      </c>
      <c r="Y447" s="58">
        <v>0</v>
      </c>
      <c r="Z447" s="58">
        <v>0</v>
      </c>
      <c r="AA447" s="58">
        <v>3215000000</v>
      </c>
      <c r="AB447" s="58">
        <v>2256000000</v>
      </c>
      <c r="AC447" s="58">
        <v>1116744800</v>
      </c>
      <c r="AD447" s="58">
        <v>114578981251.28</v>
      </c>
      <c r="AE447" s="58">
        <v>6000000000</v>
      </c>
      <c r="AF447" s="58">
        <f t="shared" si="166"/>
        <v>388545535755</v>
      </c>
      <c r="AG447" s="58">
        <v>27051702559</v>
      </c>
      <c r="AH447" s="58">
        <v>140912703503</v>
      </c>
      <c r="AI447" s="58">
        <v>220581129693</v>
      </c>
      <c r="AJ447" s="58">
        <f t="shared" si="167"/>
        <v>63180000000</v>
      </c>
      <c r="AK447" s="58">
        <v>63180000000</v>
      </c>
      <c r="AL447" s="58">
        <v>0</v>
      </c>
      <c r="AM447" s="58">
        <v>0</v>
      </c>
      <c r="AN447" s="58">
        <v>0</v>
      </c>
      <c r="AO447" s="58">
        <v>0</v>
      </c>
      <c r="AP447" s="58">
        <v>0</v>
      </c>
      <c r="AQ447" s="58">
        <f t="shared" si="168"/>
        <v>13952062217</v>
      </c>
      <c r="AR447" s="58">
        <v>0</v>
      </c>
      <c r="AS447" s="58">
        <v>0</v>
      </c>
      <c r="AT447" s="58">
        <v>13952062217</v>
      </c>
      <c r="AU447" s="58">
        <v>0</v>
      </c>
      <c r="AV447" s="59">
        <f t="shared" si="169"/>
        <v>-49227937783</v>
      </c>
      <c r="AW447" s="59">
        <f t="shared" si="179"/>
        <v>49227937783</v>
      </c>
      <c r="AX447" s="60">
        <f t="shared" si="159"/>
        <v>0</v>
      </c>
      <c r="AY447" s="61">
        <v>1</v>
      </c>
      <c r="AZ447" s="62"/>
      <c r="BA447" s="52">
        <v>1</v>
      </c>
      <c r="BB447" s="6"/>
      <c r="BC447" s="6"/>
      <c r="BD447" s="6"/>
      <c r="BE447" s="6">
        <v>1</v>
      </c>
      <c r="BG447" s="5" t="s">
        <v>96</v>
      </c>
      <c r="BH447" s="5" t="s">
        <v>106</v>
      </c>
      <c r="BJ447" s="6">
        <v>1</v>
      </c>
    </row>
    <row r="448" spans="1:62" ht="15" customHeight="1" x14ac:dyDescent="0.25">
      <c r="A448" s="53">
        <f t="shared" si="189"/>
        <v>335</v>
      </c>
      <c r="B448" s="53">
        <f t="shared" si="189"/>
        <v>6</v>
      </c>
      <c r="C448" s="54" t="s">
        <v>589</v>
      </c>
      <c r="D448" s="55" t="s">
        <v>113</v>
      </c>
      <c r="E448" s="56">
        <v>42368</v>
      </c>
      <c r="F448" s="57">
        <f t="shared" si="160"/>
        <v>1307154121966</v>
      </c>
      <c r="G448" s="58">
        <f t="shared" si="161"/>
        <v>73954865578</v>
      </c>
      <c r="H448" s="58">
        <v>23918100000</v>
      </c>
      <c r="I448" s="58">
        <v>30084904378</v>
      </c>
      <c r="J448" s="58">
        <v>3515000000</v>
      </c>
      <c r="K448" s="58">
        <v>16436861200</v>
      </c>
      <c r="L448" s="58">
        <f t="shared" si="162"/>
        <v>883630830306</v>
      </c>
      <c r="M448" s="58">
        <v>25536498306</v>
      </c>
      <c r="N448" s="58">
        <v>668382482000</v>
      </c>
      <c r="O448" s="58">
        <v>189711850000</v>
      </c>
      <c r="P448" s="58">
        <f t="shared" si="163"/>
        <v>349568426082</v>
      </c>
      <c r="Q448" s="58">
        <v>0</v>
      </c>
      <c r="R448" s="58">
        <v>0</v>
      </c>
      <c r="S448" s="58">
        <v>31934921082</v>
      </c>
      <c r="T448" s="58">
        <v>183030253000</v>
      </c>
      <c r="U448" s="58">
        <v>134603252000</v>
      </c>
      <c r="V448" s="58">
        <f t="shared" si="164"/>
        <v>1333332719912</v>
      </c>
      <c r="W448" s="58">
        <f t="shared" si="165"/>
        <v>831786743534</v>
      </c>
      <c r="X448" s="58">
        <v>614715782534</v>
      </c>
      <c r="Y448" s="58">
        <v>0</v>
      </c>
      <c r="Z448" s="58">
        <v>0</v>
      </c>
      <c r="AA448" s="58">
        <v>5650000000</v>
      </c>
      <c r="AB448" s="58">
        <v>0</v>
      </c>
      <c r="AC448" s="58">
        <v>5400810000</v>
      </c>
      <c r="AD448" s="58">
        <v>204520151000</v>
      </c>
      <c r="AE448" s="58">
        <v>1500000000</v>
      </c>
      <c r="AF448" s="58">
        <f t="shared" si="166"/>
        <v>501545976378</v>
      </c>
      <c r="AG448" s="58">
        <v>8742074980</v>
      </c>
      <c r="AH448" s="58">
        <v>203931577848</v>
      </c>
      <c r="AI448" s="58">
        <v>288872323550</v>
      </c>
      <c r="AJ448" s="58">
        <f t="shared" si="167"/>
        <v>26178597946</v>
      </c>
      <c r="AK448" s="58">
        <v>26178597946</v>
      </c>
      <c r="AL448" s="58">
        <v>0</v>
      </c>
      <c r="AM448" s="58">
        <v>0</v>
      </c>
      <c r="AN448" s="58">
        <v>0</v>
      </c>
      <c r="AO448" s="58">
        <v>0</v>
      </c>
      <c r="AP448" s="58">
        <v>0</v>
      </c>
      <c r="AQ448" s="58">
        <f t="shared" si="168"/>
        <v>0</v>
      </c>
      <c r="AR448" s="58">
        <v>0</v>
      </c>
      <c r="AS448" s="58">
        <v>0</v>
      </c>
      <c r="AT448" s="58">
        <v>0</v>
      </c>
      <c r="AU448" s="58">
        <v>0</v>
      </c>
      <c r="AV448" s="59">
        <f t="shared" si="169"/>
        <v>-26178597946</v>
      </c>
      <c r="AW448" s="59">
        <f t="shared" si="179"/>
        <v>26178597946</v>
      </c>
      <c r="AX448" s="60">
        <f t="shared" si="159"/>
        <v>0</v>
      </c>
      <c r="AY448" s="61">
        <v>1</v>
      </c>
      <c r="AZ448" s="62"/>
      <c r="BA448" s="52">
        <v>1</v>
      </c>
      <c r="BB448" s="6"/>
      <c r="BC448" s="6"/>
      <c r="BD448" s="6"/>
      <c r="BE448" s="52">
        <v>1</v>
      </c>
      <c r="BG448" s="5" t="s">
        <v>96</v>
      </c>
      <c r="BH448" s="5" t="s">
        <v>109</v>
      </c>
      <c r="BJ448" s="6">
        <v>1</v>
      </c>
    </row>
    <row r="449" spans="1:62" ht="15" customHeight="1" x14ac:dyDescent="0.25">
      <c r="A449" s="53">
        <f t="shared" si="189"/>
        <v>336</v>
      </c>
      <c r="B449" s="53">
        <f t="shared" si="189"/>
        <v>7</v>
      </c>
      <c r="C449" s="54" t="s">
        <v>590</v>
      </c>
      <c r="D449" s="55" t="s">
        <v>94</v>
      </c>
      <c r="E449" s="56">
        <v>42377</v>
      </c>
      <c r="F449" s="57">
        <f t="shared" si="160"/>
        <v>1071936667700</v>
      </c>
      <c r="G449" s="58">
        <f t="shared" si="161"/>
        <v>34430446000</v>
      </c>
      <c r="H449" s="58">
        <v>10174434000</v>
      </c>
      <c r="I449" s="58">
        <v>3156012000</v>
      </c>
      <c r="J449" s="58">
        <v>1900000000</v>
      </c>
      <c r="K449" s="58">
        <v>19200000000</v>
      </c>
      <c r="L449" s="58">
        <f t="shared" si="162"/>
        <v>774568247700</v>
      </c>
      <c r="M449" s="58">
        <v>19847959000</v>
      </c>
      <c r="N449" s="58">
        <v>531202265000</v>
      </c>
      <c r="O449" s="58">
        <v>223518023700</v>
      </c>
      <c r="P449" s="58">
        <f t="shared" si="163"/>
        <v>262937974000</v>
      </c>
      <c r="Q449" s="58">
        <v>0</v>
      </c>
      <c r="R449" s="58">
        <v>0</v>
      </c>
      <c r="S449" s="58">
        <v>22003000000</v>
      </c>
      <c r="T449" s="58">
        <v>140612733000</v>
      </c>
      <c r="U449" s="58">
        <v>100322241000</v>
      </c>
      <c r="V449" s="58">
        <f t="shared" si="164"/>
        <v>1079128627700</v>
      </c>
      <c r="W449" s="58">
        <f t="shared" si="165"/>
        <v>610327351299</v>
      </c>
      <c r="X449" s="58">
        <v>451485107501</v>
      </c>
      <c r="Y449" s="58">
        <v>0</v>
      </c>
      <c r="Z449" s="58">
        <v>0</v>
      </c>
      <c r="AA449" s="58">
        <v>5580000000</v>
      </c>
      <c r="AB449" s="58">
        <v>1250000000</v>
      </c>
      <c r="AC449" s="58">
        <v>0</v>
      </c>
      <c r="AD449" s="58">
        <v>151012243798</v>
      </c>
      <c r="AE449" s="58">
        <v>1000000000</v>
      </c>
      <c r="AF449" s="58">
        <f t="shared" si="166"/>
        <v>468801276401</v>
      </c>
      <c r="AG449" s="58">
        <v>20245954492</v>
      </c>
      <c r="AH449" s="58">
        <v>199948571811</v>
      </c>
      <c r="AI449" s="58">
        <v>248606750098</v>
      </c>
      <c r="AJ449" s="58">
        <f t="shared" si="167"/>
        <v>7191960000</v>
      </c>
      <c r="AK449" s="58">
        <v>7191960000</v>
      </c>
      <c r="AL449" s="58">
        <v>0</v>
      </c>
      <c r="AM449" s="58">
        <v>0</v>
      </c>
      <c r="AN449" s="58">
        <v>0</v>
      </c>
      <c r="AO449" s="58">
        <v>0</v>
      </c>
      <c r="AP449" s="58">
        <v>0</v>
      </c>
      <c r="AQ449" s="58">
        <f t="shared" si="168"/>
        <v>0</v>
      </c>
      <c r="AR449" s="58">
        <v>0</v>
      </c>
      <c r="AS449" s="58">
        <v>0</v>
      </c>
      <c r="AT449" s="58">
        <v>0</v>
      </c>
      <c r="AU449" s="58">
        <v>0</v>
      </c>
      <c r="AV449" s="59">
        <f t="shared" si="169"/>
        <v>-7191960000</v>
      </c>
      <c r="AW449" s="59">
        <f t="shared" si="179"/>
        <v>7191960000</v>
      </c>
      <c r="AX449" s="60">
        <f t="shared" si="159"/>
        <v>0</v>
      </c>
      <c r="AY449" s="61"/>
      <c r="AZ449" s="62">
        <v>1</v>
      </c>
      <c r="BA449" s="52">
        <v>1</v>
      </c>
      <c r="BB449" s="6"/>
      <c r="BC449" s="6"/>
      <c r="BD449" s="6"/>
      <c r="BG449" s="5" t="s">
        <v>96</v>
      </c>
      <c r="BH449" s="5" t="s">
        <v>124</v>
      </c>
      <c r="BJ449" s="6">
        <v>1</v>
      </c>
    </row>
    <row r="450" spans="1:62" ht="15" customHeight="1" x14ac:dyDescent="0.25">
      <c r="A450" s="53">
        <f t="shared" si="189"/>
        <v>337</v>
      </c>
      <c r="B450" s="53">
        <f t="shared" si="189"/>
        <v>8</v>
      </c>
      <c r="C450" s="54" t="s">
        <v>591</v>
      </c>
      <c r="D450" s="55" t="s">
        <v>104</v>
      </c>
      <c r="E450" s="56">
        <v>42368</v>
      </c>
      <c r="F450" s="57">
        <f t="shared" si="160"/>
        <v>765995355123</v>
      </c>
      <c r="G450" s="58">
        <f t="shared" si="161"/>
        <v>13072300000</v>
      </c>
      <c r="H450" s="58">
        <v>3033000000</v>
      </c>
      <c r="I450" s="58">
        <v>539300000</v>
      </c>
      <c r="J450" s="58">
        <v>0</v>
      </c>
      <c r="K450" s="58">
        <v>9500000000</v>
      </c>
      <c r="L450" s="58">
        <f t="shared" si="162"/>
        <v>621823001160</v>
      </c>
      <c r="M450" s="58">
        <v>17368017000</v>
      </c>
      <c r="N450" s="58">
        <v>413040720000</v>
      </c>
      <c r="O450" s="58">
        <v>191414264160</v>
      </c>
      <c r="P450" s="58">
        <f t="shared" si="163"/>
        <v>131100053963</v>
      </c>
      <c r="Q450" s="58">
        <v>0</v>
      </c>
      <c r="R450" s="58">
        <v>0</v>
      </c>
      <c r="S450" s="58">
        <v>14397603963</v>
      </c>
      <c r="T450" s="58">
        <v>35344527000</v>
      </c>
      <c r="U450" s="58">
        <v>81357923000</v>
      </c>
      <c r="V450" s="58">
        <f t="shared" si="164"/>
        <v>769345355123</v>
      </c>
      <c r="W450" s="58">
        <f t="shared" si="165"/>
        <v>372184234837</v>
      </c>
      <c r="X450" s="58">
        <v>263760632026.60001</v>
      </c>
      <c r="Y450" s="58">
        <v>0</v>
      </c>
      <c r="Z450" s="58">
        <v>0</v>
      </c>
      <c r="AA450" s="58">
        <v>6309000000</v>
      </c>
      <c r="AB450" s="58">
        <v>150000000</v>
      </c>
      <c r="AC450" s="58">
        <v>0</v>
      </c>
      <c r="AD450" s="58">
        <v>101614602810.39999</v>
      </c>
      <c r="AE450" s="58">
        <v>350000000</v>
      </c>
      <c r="AF450" s="58">
        <f t="shared" si="166"/>
        <v>397161120286</v>
      </c>
      <c r="AG450" s="58">
        <v>16337390000</v>
      </c>
      <c r="AH450" s="58">
        <v>111471967746</v>
      </c>
      <c r="AI450" s="58">
        <v>269351762540</v>
      </c>
      <c r="AJ450" s="58">
        <f t="shared" si="167"/>
        <v>6350000000</v>
      </c>
      <c r="AK450" s="58">
        <v>6350000000</v>
      </c>
      <c r="AL450" s="58">
        <v>0</v>
      </c>
      <c r="AM450" s="58">
        <v>0</v>
      </c>
      <c r="AN450" s="58">
        <v>0</v>
      </c>
      <c r="AO450" s="58">
        <v>0</v>
      </c>
      <c r="AP450" s="58">
        <v>0</v>
      </c>
      <c r="AQ450" s="58">
        <f t="shared" si="168"/>
        <v>3000000000</v>
      </c>
      <c r="AR450" s="58">
        <v>0</v>
      </c>
      <c r="AS450" s="58">
        <v>3000000000</v>
      </c>
      <c r="AT450" s="58">
        <v>0</v>
      </c>
      <c r="AU450" s="58">
        <v>0</v>
      </c>
      <c r="AV450" s="59">
        <f t="shared" si="169"/>
        <v>-3350000000</v>
      </c>
      <c r="AW450" s="59">
        <f t="shared" si="179"/>
        <v>3350000000</v>
      </c>
      <c r="AX450" s="60">
        <f t="shared" si="159"/>
        <v>0</v>
      </c>
      <c r="AY450" s="61">
        <v>1</v>
      </c>
      <c r="AZ450" s="62"/>
      <c r="BA450" s="52">
        <v>1</v>
      </c>
      <c r="BB450" s="6"/>
      <c r="BC450" s="6"/>
      <c r="BD450" s="6"/>
      <c r="BE450" s="52">
        <v>1</v>
      </c>
      <c r="BG450" s="5" t="s">
        <v>96</v>
      </c>
      <c r="BH450" s="5" t="s">
        <v>295</v>
      </c>
      <c r="BJ450" s="6">
        <v>1</v>
      </c>
    </row>
    <row r="451" spans="1:62" s="74" customFormat="1" ht="15" customHeight="1" x14ac:dyDescent="0.25">
      <c r="A451" s="53">
        <f t="shared" si="189"/>
        <v>338</v>
      </c>
      <c r="B451" s="53">
        <f t="shared" si="189"/>
        <v>9</v>
      </c>
      <c r="C451" s="68" t="s">
        <v>592</v>
      </c>
      <c r="D451" s="55" t="s">
        <v>126</v>
      </c>
      <c r="E451" s="56">
        <v>42368</v>
      </c>
      <c r="F451" s="69">
        <f t="shared" si="160"/>
        <v>964865733678</v>
      </c>
      <c r="G451" s="70">
        <f t="shared" si="161"/>
        <v>47637063800</v>
      </c>
      <c r="H451" s="70">
        <v>25867500000</v>
      </c>
      <c r="I451" s="70">
        <v>11594000000</v>
      </c>
      <c r="J451" s="70">
        <v>500000000</v>
      </c>
      <c r="K451" s="70">
        <v>9675563800</v>
      </c>
      <c r="L451" s="70">
        <f t="shared" si="162"/>
        <v>732872840000</v>
      </c>
      <c r="M451" s="70">
        <v>48752820000</v>
      </c>
      <c r="N451" s="70">
        <v>494834270000</v>
      </c>
      <c r="O451" s="70">
        <v>189285750000</v>
      </c>
      <c r="P451" s="70">
        <f t="shared" si="163"/>
        <v>184355829878</v>
      </c>
      <c r="Q451" s="70">
        <v>0</v>
      </c>
      <c r="R451" s="70">
        <v>0</v>
      </c>
      <c r="S451" s="70">
        <v>33474399878</v>
      </c>
      <c r="T451" s="70">
        <v>74633040000</v>
      </c>
      <c r="U451" s="70">
        <v>76248390000</v>
      </c>
      <c r="V451" s="70">
        <f t="shared" si="164"/>
        <v>989178702878</v>
      </c>
      <c r="W451" s="70">
        <f t="shared" si="165"/>
        <v>536352666281</v>
      </c>
      <c r="X451" s="70">
        <v>377685939981</v>
      </c>
      <c r="Y451" s="70">
        <v>0</v>
      </c>
      <c r="Z451" s="70">
        <v>0</v>
      </c>
      <c r="AA451" s="70">
        <v>10990000000</v>
      </c>
      <c r="AB451" s="70">
        <v>0</v>
      </c>
      <c r="AC451" s="70">
        <v>3746450000</v>
      </c>
      <c r="AD451" s="70">
        <v>142930276300</v>
      </c>
      <c r="AE451" s="70">
        <v>1000000000</v>
      </c>
      <c r="AF451" s="70">
        <f t="shared" si="166"/>
        <v>452826036597</v>
      </c>
      <c r="AG451" s="70">
        <v>21041056000</v>
      </c>
      <c r="AH451" s="70">
        <v>240747983061</v>
      </c>
      <c r="AI451" s="70">
        <v>191036997536</v>
      </c>
      <c r="AJ451" s="70">
        <f t="shared" si="167"/>
        <v>24612969200</v>
      </c>
      <c r="AK451" s="70">
        <v>24612969200</v>
      </c>
      <c r="AL451" s="70">
        <v>0</v>
      </c>
      <c r="AM451" s="70">
        <v>0</v>
      </c>
      <c r="AN451" s="70">
        <v>0</v>
      </c>
      <c r="AO451" s="70">
        <v>0</v>
      </c>
      <c r="AP451" s="70">
        <v>0</v>
      </c>
      <c r="AQ451" s="70">
        <f t="shared" si="168"/>
        <v>300000000</v>
      </c>
      <c r="AR451" s="70">
        <v>0</v>
      </c>
      <c r="AS451" s="70">
        <v>300000000</v>
      </c>
      <c r="AT451" s="70">
        <v>0</v>
      </c>
      <c r="AU451" s="70">
        <v>0</v>
      </c>
      <c r="AV451" s="71">
        <f t="shared" si="169"/>
        <v>-24312969200</v>
      </c>
      <c r="AW451" s="71">
        <f t="shared" si="179"/>
        <v>24312969200</v>
      </c>
      <c r="AX451" s="60">
        <f t="shared" si="159"/>
        <v>0</v>
      </c>
      <c r="AY451" s="72">
        <v>1</v>
      </c>
      <c r="AZ451" s="73"/>
      <c r="BA451" s="52">
        <v>1</v>
      </c>
      <c r="BB451" s="64"/>
      <c r="BC451" s="64"/>
      <c r="BD451" s="64"/>
      <c r="BE451" s="64"/>
      <c r="BF451" s="64"/>
      <c r="BG451" s="74" t="s">
        <v>96</v>
      </c>
      <c r="BH451" s="74" t="s">
        <v>186</v>
      </c>
      <c r="BJ451" s="64">
        <v>1</v>
      </c>
    </row>
    <row r="452" spans="1:62" ht="15" customHeight="1" x14ac:dyDescent="0.25">
      <c r="A452" s="53">
        <f t="shared" si="189"/>
        <v>339</v>
      </c>
      <c r="B452" s="53">
        <f t="shared" si="189"/>
        <v>10</v>
      </c>
      <c r="C452" s="54" t="s">
        <v>593</v>
      </c>
      <c r="D452" s="55" t="s">
        <v>104</v>
      </c>
      <c r="E452" s="56">
        <v>42368</v>
      </c>
      <c r="F452" s="57">
        <f t="shared" si="160"/>
        <v>668219388696</v>
      </c>
      <c r="G452" s="58">
        <f t="shared" si="161"/>
        <v>16106015000</v>
      </c>
      <c r="H452" s="58">
        <v>3250000000</v>
      </c>
      <c r="I452" s="58">
        <v>3659155000</v>
      </c>
      <c r="J452" s="58">
        <v>270000000</v>
      </c>
      <c r="K452" s="58">
        <v>8926860000</v>
      </c>
      <c r="L452" s="58">
        <f t="shared" si="162"/>
        <v>550656292611</v>
      </c>
      <c r="M452" s="58">
        <v>13579208611</v>
      </c>
      <c r="N452" s="58">
        <v>378915794000</v>
      </c>
      <c r="O452" s="58">
        <v>158161290000</v>
      </c>
      <c r="P452" s="58">
        <f t="shared" si="163"/>
        <v>101457081085</v>
      </c>
      <c r="Q452" s="58">
        <v>0</v>
      </c>
      <c r="R452" s="58">
        <v>0</v>
      </c>
      <c r="S452" s="58">
        <v>4397964102</v>
      </c>
      <c r="T452" s="58">
        <v>46103515983</v>
      </c>
      <c r="U452" s="58">
        <v>50955601000</v>
      </c>
      <c r="V452" s="58">
        <f t="shared" si="164"/>
        <v>693246660421</v>
      </c>
      <c r="W452" s="58">
        <f t="shared" si="165"/>
        <v>313710370826</v>
      </c>
      <c r="X452" s="58">
        <v>232056239403</v>
      </c>
      <c r="Y452" s="58">
        <v>0</v>
      </c>
      <c r="Z452" s="58">
        <v>0</v>
      </c>
      <c r="AA452" s="58">
        <v>1480000000</v>
      </c>
      <c r="AB452" s="58">
        <v>2745656000</v>
      </c>
      <c r="AC452" s="58">
        <v>0</v>
      </c>
      <c r="AD452" s="58">
        <v>76428475423</v>
      </c>
      <c r="AE452" s="58">
        <v>1000000000</v>
      </c>
      <c r="AF452" s="58">
        <f t="shared" si="166"/>
        <v>379536289595</v>
      </c>
      <c r="AG452" s="58">
        <v>16395832000</v>
      </c>
      <c r="AH452" s="58">
        <v>133354556174</v>
      </c>
      <c r="AI452" s="58">
        <v>229785901421</v>
      </c>
      <c r="AJ452" s="58">
        <f t="shared" si="167"/>
        <v>26027271725</v>
      </c>
      <c r="AK452" s="58">
        <v>26027271725</v>
      </c>
      <c r="AL452" s="58">
        <v>0</v>
      </c>
      <c r="AM452" s="58">
        <v>0</v>
      </c>
      <c r="AN452" s="58">
        <v>0</v>
      </c>
      <c r="AO452" s="58">
        <v>0</v>
      </c>
      <c r="AP452" s="58">
        <v>0</v>
      </c>
      <c r="AQ452" s="58">
        <f t="shared" si="168"/>
        <v>1000000000</v>
      </c>
      <c r="AR452" s="58">
        <v>0</v>
      </c>
      <c r="AS452" s="58">
        <v>1000000000</v>
      </c>
      <c r="AT452" s="58">
        <v>0</v>
      </c>
      <c r="AU452" s="58">
        <v>0</v>
      </c>
      <c r="AV452" s="59">
        <f t="shared" si="169"/>
        <v>-25027271725</v>
      </c>
      <c r="AW452" s="59">
        <f t="shared" si="179"/>
        <v>25027271725</v>
      </c>
      <c r="AX452" s="60">
        <f t="shared" si="159"/>
        <v>0</v>
      </c>
      <c r="AY452" s="61">
        <v>1</v>
      </c>
      <c r="AZ452" s="62"/>
      <c r="BA452" s="52">
        <v>1</v>
      </c>
      <c r="BB452" s="6"/>
      <c r="BC452" s="6"/>
      <c r="BD452" s="6"/>
      <c r="BG452" s="5" t="s">
        <v>96</v>
      </c>
      <c r="BH452" s="5" t="s">
        <v>102</v>
      </c>
      <c r="BJ452" s="6">
        <v>1</v>
      </c>
    </row>
    <row r="453" spans="1:62" ht="15" customHeight="1" x14ac:dyDescent="0.25">
      <c r="A453" s="53">
        <f t="shared" si="189"/>
        <v>340</v>
      </c>
      <c r="B453" s="53">
        <f t="shared" si="189"/>
        <v>11</v>
      </c>
      <c r="C453" s="54" t="s">
        <v>594</v>
      </c>
      <c r="D453" s="55" t="s">
        <v>113</v>
      </c>
      <c r="E453" s="56">
        <v>42369</v>
      </c>
      <c r="F453" s="57">
        <f t="shared" si="160"/>
        <v>928197844294</v>
      </c>
      <c r="G453" s="58">
        <f t="shared" si="161"/>
        <v>43458910366</v>
      </c>
      <c r="H453" s="58">
        <v>8893087866</v>
      </c>
      <c r="I453" s="58">
        <v>24400052000</v>
      </c>
      <c r="J453" s="58">
        <v>2000000000</v>
      </c>
      <c r="K453" s="58">
        <v>8165770500</v>
      </c>
      <c r="L453" s="58">
        <f t="shared" si="162"/>
        <v>710489951000</v>
      </c>
      <c r="M453" s="58">
        <v>20055413000</v>
      </c>
      <c r="N453" s="58">
        <v>520936208000</v>
      </c>
      <c r="O453" s="58">
        <v>169498330000</v>
      </c>
      <c r="P453" s="58">
        <f t="shared" si="163"/>
        <v>174248982928</v>
      </c>
      <c r="Q453" s="58">
        <v>0</v>
      </c>
      <c r="R453" s="58">
        <v>0</v>
      </c>
      <c r="S453" s="58">
        <v>11724653928</v>
      </c>
      <c r="T453" s="58">
        <v>75030014000</v>
      </c>
      <c r="U453" s="58">
        <v>87494315000</v>
      </c>
      <c r="V453" s="58">
        <f t="shared" si="164"/>
        <v>959292755396</v>
      </c>
      <c r="W453" s="58">
        <f t="shared" si="165"/>
        <v>606179116623</v>
      </c>
      <c r="X453" s="58">
        <v>436147986825</v>
      </c>
      <c r="Y453" s="58">
        <v>0</v>
      </c>
      <c r="Z453" s="58">
        <v>0</v>
      </c>
      <c r="AA453" s="58">
        <v>22750000000</v>
      </c>
      <c r="AB453" s="58">
        <v>1573500000</v>
      </c>
      <c r="AC453" s="58">
        <v>1162609786</v>
      </c>
      <c r="AD453" s="58">
        <v>143545020012</v>
      </c>
      <c r="AE453" s="58">
        <v>1000000000</v>
      </c>
      <c r="AF453" s="58">
        <f t="shared" si="166"/>
        <v>353113638773</v>
      </c>
      <c r="AG453" s="58">
        <v>14264738506</v>
      </c>
      <c r="AH453" s="58">
        <v>170275395608</v>
      </c>
      <c r="AI453" s="58">
        <v>168573504659</v>
      </c>
      <c r="AJ453" s="58">
        <f t="shared" si="167"/>
        <v>34721995000</v>
      </c>
      <c r="AK453" s="58">
        <v>34721995000</v>
      </c>
      <c r="AL453" s="58">
        <v>0</v>
      </c>
      <c r="AM453" s="58">
        <v>0</v>
      </c>
      <c r="AN453" s="58">
        <v>0</v>
      </c>
      <c r="AO453" s="58">
        <v>0</v>
      </c>
      <c r="AP453" s="58">
        <v>0</v>
      </c>
      <c r="AQ453" s="58">
        <f t="shared" si="168"/>
        <v>3627083898</v>
      </c>
      <c r="AR453" s="58">
        <v>0</v>
      </c>
      <c r="AS453" s="58">
        <v>1000000000</v>
      </c>
      <c r="AT453" s="58">
        <v>2627083898</v>
      </c>
      <c r="AU453" s="58">
        <v>0</v>
      </c>
      <c r="AV453" s="59">
        <f t="shared" si="169"/>
        <v>-31094911102</v>
      </c>
      <c r="AW453" s="59">
        <f t="shared" si="179"/>
        <v>31094911102</v>
      </c>
      <c r="AX453" s="60">
        <f t="shared" si="159"/>
        <v>0</v>
      </c>
      <c r="AY453" s="61">
        <v>1</v>
      </c>
      <c r="AZ453" s="62"/>
      <c r="BA453" s="52">
        <v>1</v>
      </c>
      <c r="BB453" s="6"/>
      <c r="BC453" s="6"/>
      <c r="BD453" s="6"/>
      <c r="BG453" s="5" t="s">
        <v>96</v>
      </c>
      <c r="BH453" s="5" t="s">
        <v>97</v>
      </c>
      <c r="BJ453" s="6">
        <v>1</v>
      </c>
    </row>
    <row r="454" spans="1:62" ht="15" customHeight="1" x14ac:dyDescent="0.25">
      <c r="A454" s="53">
        <f t="shared" si="189"/>
        <v>341</v>
      </c>
      <c r="B454" s="53">
        <f t="shared" si="189"/>
        <v>12</v>
      </c>
      <c r="C454" s="54" t="s">
        <v>595</v>
      </c>
      <c r="D454" s="55" t="s">
        <v>113</v>
      </c>
      <c r="E454" s="56">
        <v>42262</v>
      </c>
      <c r="F454" s="57">
        <f t="shared" si="160"/>
        <v>654902774000</v>
      </c>
      <c r="G454" s="58">
        <f t="shared" si="161"/>
        <v>97000000000</v>
      </c>
      <c r="H454" s="58">
        <v>32350000000</v>
      </c>
      <c r="I454" s="58">
        <v>45600000000</v>
      </c>
      <c r="J454" s="58">
        <v>2945625375</v>
      </c>
      <c r="K454" s="58">
        <v>16104374625</v>
      </c>
      <c r="L454" s="58">
        <f t="shared" si="162"/>
        <v>459748958000</v>
      </c>
      <c r="M454" s="58">
        <v>22700000000</v>
      </c>
      <c r="N454" s="58">
        <v>437048958000</v>
      </c>
      <c r="O454" s="58">
        <v>0</v>
      </c>
      <c r="P454" s="58">
        <f t="shared" si="163"/>
        <v>98153816000</v>
      </c>
      <c r="Q454" s="58">
        <v>0</v>
      </c>
      <c r="R454" s="58">
        <v>0</v>
      </c>
      <c r="S454" s="58">
        <v>33000000000</v>
      </c>
      <c r="T454" s="58">
        <v>65153816000</v>
      </c>
      <c r="U454" s="58">
        <v>0</v>
      </c>
      <c r="V454" s="58">
        <f t="shared" si="164"/>
        <v>665652774000</v>
      </c>
      <c r="W454" s="58">
        <f t="shared" si="165"/>
        <v>371783524000</v>
      </c>
      <c r="X454" s="58">
        <v>359064349101</v>
      </c>
      <c r="Y454" s="58">
        <v>0</v>
      </c>
      <c r="Z454" s="58">
        <v>0</v>
      </c>
      <c r="AA454" s="58">
        <v>8000000000</v>
      </c>
      <c r="AB454" s="58">
        <v>1500000000</v>
      </c>
      <c r="AC454" s="58">
        <v>0</v>
      </c>
      <c r="AD454" s="58">
        <v>719174899</v>
      </c>
      <c r="AE454" s="58">
        <v>2500000000</v>
      </c>
      <c r="AF454" s="58">
        <f t="shared" si="166"/>
        <v>293869250000</v>
      </c>
      <c r="AG454" s="58">
        <v>27048185000</v>
      </c>
      <c r="AH454" s="58">
        <v>162868697814</v>
      </c>
      <c r="AI454" s="58">
        <v>103952367186</v>
      </c>
      <c r="AJ454" s="58">
        <f t="shared" si="167"/>
        <v>15500000000</v>
      </c>
      <c r="AK454" s="58">
        <v>15000000000</v>
      </c>
      <c r="AL454" s="58">
        <v>0</v>
      </c>
      <c r="AM454" s="58">
        <v>0</v>
      </c>
      <c r="AN454" s="58">
        <v>0</v>
      </c>
      <c r="AO454" s="58">
        <v>500000000</v>
      </c>
      <c r="AP454" s="58">
        <v>0</v>
      </c>
      <c r="AQ454" s="58">
        <f t="shared" si="168"/>
        <v>4750000000</v>
      </c>
      <c r="AR454" s="58">
        <v>0</v>
      </c>
      <c r="AS454" s="58">
        <v>4750000000</v>
      </c>
      <c r="AT454" s="58">
        <v>0</v>
      </c>
      <c r="AU454" s="58">
        <v>0</v>
      </c>
      <c r="AV454" s="59">
        <f t="shared" si="169"/>
        <v>-10750000000</v>
      </c>
      <c r="AW454" s="59">
        <f t="shared" si="179"/>
        <v>10750000000</v>
      </c>
      <c r="AX454" s="60">
        <f t="shared" si="159"/>
        <v>0</v>
      </c>
      <c r="AY454" s="61">
        <v>1</v>
      </c>
      <c r="AZ454" s="62"/>
      <c r="BA454" s="52">
        <v>1</v>
      </c>
      <c r="BB454" s="6"/>
      <c r="BC454" s="6"/>
      <c r="BD454" s="6"/>
      <c r="BG454" s="5" t="s">
        <v>96</v>
      </c>
      <c r="BH454" s="5" t="s">
        <v>109</v>
      </c>
      <c r="BJ454" s="6">
        <v>1</v>
      </c>
    </row>
    <row r="455" spans="1:62" ht="15" customHeight="1" x14ac:dyDescent="0.25">
      <c r="A455" s="53">
        <f t="shared" si="189"/>
        <v>342</v>
      </c>
      <c r="B455" s="53">
        <f t="shared" si="189"/>
        <v>13</v>
      </c>
      <c r="C455" s="54" t="s">
        <v>596</v>
      </c>
      <c r="D455" s="55" t="s">
        <v>104</v>
      </c>
      <c r="E455" s="56">
        <v>42366</v>
      </c>
      <c r="F455" s="57">
        <f t="shared" si="160"/>
        <v>653950478833</v>
      </c>
      <c r="G455" s="58">
        <f t="shared" si="161"/>
        <v>30655545426</v>
      </c>
      <c r="H455" s="58">
        <v>16090567586</v>
      </c>
      <c r="I455" s="58">
        <v>4952458200</v>
      </c>
      <c r="J455" s="58">
        <v>750000000</v>
      </c>
      <c r="K455" s="58">
        <v>8862519640</v>
      </c>
      <c r="L455" s="58">
        <f t="shared" si="162"/>
        <v>534811436883</v>
      </c>
      <c r="M455" s="58">
        <v>18233067883</v>
      </c>
      <c r="N455" s="58">
        <v>382638269000</v>
      </c>
      <c r="O455" s="58">
        <v>133940100000</v>
      </c>
      <c r="P455" s="58">
        <f t="shared" si="163"/>
        <v>88483496524</v>
      </c>
      <c r="Q455" s="58">
        <v>0</v>
      </c>
      <c r="R455" s="58">
        <v>0</v>
      </c>
      <c r="S455" s="58">
        <v>18007648524</v>
      </c>
      <c r="T455" s="58">
        <v>70475848000</v>
      </c>
      <c r="U455" s="58">
        <v>0</v>
      </c>
      <c r="V455" s="58">
        <f t="shared" si="164"/>
        <v>685950265263</v>
      </c>
      <c r="W455" s="58">
        <f t="shared" si="165"/>
        <v>313173416958</v>
      </c>
      <c r="X455" s="58">
        <v>291650805358</v>
      </c>
      <c r="Y455" s="58">
        <v>0</v>
      </c>
      <c r="Z455" s="58">
        <v>0</v>
      </c>
      <c r="AA455" s="58">
        <v>3150000000</v>
      </c>
      <c r="AB455" s="58">
        <v>0</v>
      </c>
      <c r="AC455" s="58">
        <v>1300000000</v>
      </c>
      <c r="AD455" s="58">
        <v>16572611600</v>
      </c>
      <c r="AE455" s="58">
        <v>500000000</v>
      </c>
      <c r="AF455" s="58">
        <f t="shared" si="166"/>
        <v>372776848305</v>
      </c>
      <c r="AG455" s="58">
        <v>21872564480</v>
      </c>
      <c r="AH455" s="58">
        <v>152154206688</v>
      </c>
      <c r="AI455" s="58">
        <v>198750077137</v>
      </c>
      <c r="AJ455" s="58">
        <f t="shared" si="167"/>
        <v>31999786430</v>
      </c>
      <c r="AK455" s="58">
        <v>31999786430</v>
      </c>
      <c r="AL455" s="58">
        <v>0</v>
      </c>
      <c r="AM455" s="58">
        <v>0</v>
      </c>
      <c r="AN455" s="58">
        <v>0</v>
      </c>
      <c r="AO455" s="58">
        <v>0</v>
      </c>
      <c r="AP455" s="58">
        <v>0</v>
      </c>
      <c r="AQ455" s="58">
        <f t="shared" si="168"/>
        <v>0</v>
      </c>
      <c r="AR455" s="58">
        <v>0</v>
      </c>
      <c r="AS455" s="58">
        <v>0</v>
      </c>
      <c r="AT455" s="58">
        <v>0</v>
      </c>
      <c r="AU455" s="58">
        <v>0</v>
      </c>
      <c r="AV455" s="59">
        <f t="shared" si="169"/>
        <v>-31999786430</v>
      </c>
      <c r="AW455" s="59">
        <f t="shared" si="179"/>
        <v>31999786430</v>
      </c>
      <c r="AX455" s="60">
        <f t="shared" si="159"/>
        <v>0</v>
      </c>
      <c r="AY455" s="61">
        <v>1</v>
      </c>
      <c r="AZ455" s="62"/>
      <c r="BA455" s="63">
        <v>1</v>
      </c>
      <c r="BB455" s="6"/>
      <c r="BC455" s="6"/>
      <c r="BD455" s="6"/>
      <c r="BG455" s="5" t="s">
        <v>163</v>
      </c>
      <c r="BH455" s="5" t="s">
        <v>114</v>
      </c>
    </row>
    <row r="456" spans="1:62" ht="15" customHeight="1" x14ac:dyDescent="0.25">
      <c r="A456" s="53">
        <f t="shared" si="189"/>
        <v>343</v>
      </c>
      <c r="B456" s="53">
        <f t="shared" si="189"/>
        <v>14</v>
      </c>
      <c r="C456" s="54" t="s">
        <v>597</v>
      </c>
      <c r="D456" s="55" t="s">
        <v>126</v>
      </c>
      <c r="E456" s="56">
        <v>42369</v>
      </c>
      <c r="F456" s="57">
        <f t="shared" si="160"/>
        <v>1610530953000</v>
      </c>
      <c r="G456" s="58">
        <f t="shared" si="161"/>
        <v>310813458000</v>
      </c>
      <c r="H456" s="58">
        <v>227000000000</v>
      </c>
      <c r="I456" s="58">
        <v>52993000000</v>
      </c>
      <c r="J456" s="58">
        <v>3000000000</v>
      </c>
      <c r="K456" s="58">
        <v>27820458000</v>
      </c>
      <c r="L456" s="58">
        <f t="shared" si="162"/>
        <v>978966308000</v>
      </c>
      <c r="M456" s="58">
        <v>43972979000</v>
      </c>
      <c r="N456" s="58">
        <v>740987609000</v>
      </c>
      <c r="O456" s="58">
        <v>194005720000</v>
      </c>
      <c r="P456" s="58">
        <f t="shared" si="163"/>
        <v>320751187000</v>
      </c>
      <c r="Q456" s="58">
        <v>0</v>
      </c>
      <c r="R456" s="58">
        <v>0</v>
      </c>
      <c r="S456" s="58">
        <v>127220614000</v>
      </c>
      <c r="T456" s="58">
        <v>193530573000</v>
      </c>
      <c r="U456" s="58">
        <v>0</v>
      </c>
      <c r="V456" s="58">
        <f t="shared" si="164"/>
        <v>1847400453500</v>
      </c>
      <c r="W456" s="58">
        <f t="shared" si="165"/>
        <v>875598180500</v>
      </c>
      <c r="X456" s="58">
        <v>826600355500</v>
      </c>
      <c r="Y456" s="58">
        <v>0</v>
      </c>
      <c r="Z456" s="58">
        <v>0</v>
      </c>
      <c r="AA456" s="58">
        <v>20025000000</v>
      </c>
      <c r="AB456" s="58">
        <v>23215000000</v>
      </c>
      <c r="AC456" s="58">
        <v>0</v>
      </c>
      <c r="AD456" s="58">
        <v>1157825000</v>
      </c>
      <c r="AE456" s="58">
        <v>4600000000</v>
      </c>
      <c r="AF456" s="58">
        <f t="shared" si="166"/>
        <v>971802273000</v>
      </c>
      <c r="AG456" s="58">
        <v>31486524000</v>
      </c>
      <c r="AH456" s="58">
        <v>611253323000</v>
      </c>
      <c r="AI456" s="58">
        <v>329062426000</v>
      </c>
      <c r="AJ456" s="58">
        <f t="shared" si="167"/>
        <v>239369500500</v>
      </c>
      <c r="AK456" s="58">
        <v>239369500500</v>
      </c>
      <c r="AL456" s="58">
        <v>0</v>
      </c>
      <c r="AM456" s="58">
        <v>0</v>
      </c>
      <c r="AN456" s="58">
        <v>0</v>
      </c>
      <c r="AO456" s="58">
        <v>0</v>
      </c>
      <c r="AP456" s="58">
        <v>0</v>
      </c>
      <c r="AQ456" s="58">
        <f t="shared" si="168"/>
        <v>2500000000</v>
      </c>
      <c r="AR456" s="58">
        <v>0</v>
      </c>
      <c r="AS456" s="58">
        <v>2500000000</v>
      </c>
      <c r="AT456" s="58">
        <v>0</v>
      </c>
      <c r="AU456" s="58">
        <v>0</v>
      </c>
      <c r="AV456" s="59">
        <f t="shared" si="169"/>
        <v>-236869500500</v>
      </c>
      <c r="AW456" s="59">
        <f t="shared" si="179"/>
        <v>236869500500</v>
      </c>
      <c r="AX456" s="60">
        <f t="shared" si="159"/>
        <v>0</v>
      </c>
      <c r="AY456" s="61">
        <v>1</v>
      </c>
      <c r="AZ456" s="62"/>
      <c r="BA456" s="52">
        <v>1</v>
      </c>
      <c r="BB456" s="6"/>
      <c r="BC456" s="6"/>
      <c r="BD456" s="6"/>
      <c r="BG456" s="5" t="s">
        <v>96</v>
      </c>
      <c r="BH456" s="5" t="s">
        <v>130</v>
      </c>
      <c r="BJ456" s="6">
        <v>1</v>
      </c>
    </row>
    <row r="457" spans="1:62" ht="15" customHeight="1" x14ac:dyDescent="0.25">
      <c r="A457" s="53">
        <f t="shared" si="189"/>
        <v>344</v>
      </c>
      <c r="B457" s="53">
        <f t="shared" si="189"/>
        <v>15</v>
      </c>
      <c r="C457" s="54" t="s">
        <v>598</v>
      </c>
      <c r="D457" s="55" t="s">
        <v>113</v>
      </c>
      <c r="E457" s="56">
        <v>42369</v>
      </c>
      <c r="F457" s="57">
        <f t="shared" si="160"/>
        <v>630891269796</v>
      </c>
      <c r="G457" s="58">
        <f t="shared" si="161"/>
        <v>26093043368</v>
      </c>
      <c r="H457" s="58">
        <v>12027577000</v>
      </c>
      <c r="I457" s="58">
        <v>4619500000</v>
      </c>
      <c r="J457" s="58">
        <v>726000000</v>
      </c>
      <c r="K457" s="58">
        <v>8719966368</v>
      </c>
      <c r="L457" s="58">
        <f t="shared" si="162"/>
        <v>531063249720</v>
      </c>
      <c r="M457" s="58">
        <v>25065251000</v>
      </c>
      <c r="N457" s="58">
        <v>401799456000</v>
      </c>
      <c r="O457" s="58">
        <v>104198542720</v>
      </c>
      <c r="P457" s="58">
        <f t="shared" si="163"/>
        <v>73734976708</v>
      </c>
      <c r="Q457" s="58">
        <v>0</v>
      </c>
      <c r="R457" s="58">
        <v>0</v>
      </c>
      <c r="S457" s="58">
        <v>19012890374</v>
      </c>
      <c r="T457" s="58">
        <v>54722086334</v>
      </c>
      <c r="U457" s="58">
        <v>0</v>
      </c>
      <c r="V457" s="58">
        <f t="shared" si="164"/>
        <v>645788469261</v>
      </c>
      <c r="W457" s="58">
        <f t="shared" si="165"/>
        <v>318402658481</v>
      </c>
      <c r="X457" s="58">
        <v>312333353687</v>
      </c>
      <c r="Y457" s="58">
        <v>0</v>
      </c>
      <c r="Z457" s="58">
        <v>0</v>
      </c>
      <c r="AA457" s="58">
        <v>3510500000</v>
      </c>
      <c r="AB457" s="58">
        <v>1000000000</v>
      </c>
      <c r="AC457" s="58">
        <v>0</v>
      </c>
      <c r="AD457" s="58">
        <v>558804794</v>
      </c>
      <c r="AE457" s="58">
        <v>1000000000</v>
      </c>
      <c r="AF457" s="58">
        <f t="shared" si="166"/>
        <v>327385810780</v>
      </c>
      <c r="AG457" s="58">
        <v>47518607000</v>
      </c>
      <c r="AH457" s="58">
        <v>129133772319</v>
      </c>
      <c r="AI457" s="58">
        <v>150733431461</v>
      </c>
      <c r="AJ457" s="58">
        <f t="shared" si="167"/>
        <v>20243780978</v>
      </c>
      <c r="AK457" s="58">
        <v>20243780978</v>
      </c>
      <c r="AL457" s="58">
        <v>0</v>
      </c>
      <c r="AM457" s="58">
        <v>0</v>
      </c>
      <c r="AN457" s="58">
        <v>0</v>
      </c>
      <c r="AO457" s="58">
        <v>0</v>
      </c>
      <c r="AP457" s="58">
        <v>0</v>
      </c>
      <c r="AQ457" s="58">
        <f t="shared" si="168"/>
        <v>5346581513</v>
      </c>
      <c r="AR457" s="58">
        <v>0</v>
      </c>
      <c r="AS457" s="58">
        <v>4000000000</v>
      </c>
      <c r="AT457" s="58">
        <v>1346581513</v>
      </c>
      <c r="AU457" s="58">
        <v>0</v>
      </c>
      <c r="AV457" s="59">
        <f t="shared" si="169"/>
        <v>-14897199465</v>
      </c>
      <c r="AW457" s="59">
        <f t="shared" si="179"/>
        <v>14897199465</v>
      </c>
      <c r="AX457" s="60">
        <f t="shared" ref="AX457:AX516" si="190">AW457+AV457</f>
        <v>0</v>
      </c>
      <c r="AY457" s="61">
        <v>1</v>
      </c>
      <c r="AZ457" s="62"/>
      <c r="BA457" s="52">
        <v>1</v>
      </c>
      <c r="BB457" s="6"/>
      <c r="BC457" s="6"/>
      <c r="BD457" s="6"/>
      <c r="BE457" s="52">
        <v>1</v>
      </c>
      <c r="BG457" s="5" t="s">
        <v>96</v>
      </c>
      <c r="BH457" s="5" t="s">
        <v>109</v>
      </c>
      <c r="BJ457" s="6">
        <v>1</v>
      </c>
    </row>
    <row r="458" spans="1:62" s="74" customFormat="1" ht="15" customHeight="1" x14ac:dyDescent="0.25">
      <c r="A458" s="75" t="s">
        <v>145</v>
      </c>
      <c r="B458" s="75" t="s">
        <v>145</v>
      </c>
      <c r="C458" s="76" t="s">
        <v>146</v>
      </c>
      <c r="D458" s="77"/>
      <c r="E458" s="77"/>
      <c r="F458" s="78">
        <f>SUM(F443:F453)</f>
        <v>9395086683961.1211</v>
      </c>
      <c r="G458" s="78">
        <f t="shared" ref="G458:AZ458" si="191">SUM(G443:G453)</f>
        <v>321900924622.12</v>
      </c>
      <c r="H458" s="78">
        <f t="shared" si="191"/>
        <v>96265060021.119995</v>
      </c>
      <c r="I458" s="78">
        <f t="shared" si="191"/>
        <v>105359177462</v>
      </c>
      <c r="J458" s="78">
        <f t="shared" si="191"/>
        <v>10685000000</v>
      </c>
      <c r="K458" s="78">
        <f t="shared" si="191"/>
        <v>109591687139</v>
      </c>
      <c r="L458" s="78">
        <f t="shared" si="191"/>
        <v>7325776169477</v>
      </c>
      <c r="M458" s="78">
        <f t="shared" si="191"/>
        <v>235256475917</v>
      </c>
      <c r="N458" s="78">
        <f t="shared" si="191"/>
        <v>5139980958000</v>
      </c>
      <c r="O458" s="78">
        <f t="shared" si="191"/>
        <v>1950538735560</v>
      </c>
      <c r="P458" s="78">
        <f t="shared" si="191"/>
        <v>1747409589862</v>
      </c>
      <c r="Q458" s="78">
        <f t="shared" si="191"/>
        <v>2000000000</v>
      </c>
      <c r="R458" s="78">
        <f t="shared" si="191"/>
        <v>0</v>
      </c>
      <c r="S458" s="78">
        <f t="shared" si="191"/>
        <v>180066814879</v>
      </c>
      <c r="T458" s="78">
        <f t="shared" si="191"/>
        <v>714535320983</v>
      </c>
      <c r="U458" s="78">
        <f t="shared" si="191"/>
        <v>850807454000</v>
      </c>
      <c r="V458" s="78">
        <f t="shared" si="191"/>
        <v>9666124262201.4609</v>
      </c>
      <c r="W458" s="78">
        <f t="shared" si="191"/>
        <v>5215519270362.1904</v>
      </c>
      <c r="X458" s="78">
        <f t="shared" si="191"/>
        <v>3719422103986.27</v>
      </c>
      <c r="Y458" s="78">
        <f t="shared" si="191"/>
        <v>0</v>
      </c>
      <c r="Z458" s="78">
        <f t="shared" si="191"/>
        <v>0</v>
      </c>
      <c r="AA458" s="78">
        <f t="shared" si="191"/>
        <v>91114000000</v>
      </c>
      <c r="AB458" s="78">
        <f t="shared" si="191"/>
        <v>11280256000</v>
      </c>
      <c r="AC458" s="78">
        <f t="shared" si="191"/>
        <v>12472905928</v>
      </c>
      <c r="AD458" s="78">
        <f t="shared" si="191"/>
        <v>1361380004447.9199</v>
      </c>
      <c r="AE458" s="78">
        <f t="shared" si="191"/>
        <v>19850000000</v>
      </c>
      <c r="AF458" s="78">
        <f t="shared" si="191"/>
        <v>4450604991839.2695</v>
      </c>
      <c r="AG458" s="78">
        <f t="shared" si="191"/>
        <v>188833183737</v>
      </c>
      <c r="AH458" s="78">
        <f t="shared" si="191"/>
        <v>1817102168513.8799</v>
      </c>
      <c r="AI458" s="78">
        <f t="shared" si="191"/>
        <v>2444669639588.3901</v>
      </c>
      <c r="AJ458" s="78">
        <f t="shared" si="191"/>
        <v>302428875355.33997</v>
      </c>
      <c r="AK458" s="78">
        <f t="shared" si="191"/>
        <v>302428875355.33997</v>
      </c>
      <c r="AL458" s="78">
        <f t="shared" si="191"/>
        <v>0</v>
      </c>
      <c r="AM458" s="78">
        <f t="shared" si="191"/>
        <v>0</v>
      </c>
      <c r="AN458" s="78">
        <f t="shared" si="191"/>
        <v>0</v>
      </c>
      <c r="AO458" s="78">
        <f t="shared" si="191"/>
        <v>0</v>
      </c>
      <c r="AP458" s="78">
        <f t="shared" si="191"/>
        <v>0</v>
      </c>
      <c r="AQ458" s="78">
        <f t="shared" si="191"/>
        <v>31391297115</v>
      </c>
      <c r="AR458" s="78">
        <f t="shared" si="191"/>
        <v>0</v>
      </c>
      <c r="AS458" s="78">
        <f t="shared" si="191"/>
        <v>13812151000</v>
      </c>
      <c r="AT458" s="78">
        <f t="shared" si="191"/>
        <v>17579146115</v>
      </c>
      <c r="AU458" s="78">
        <f t="shared" si="191"/>
        <v>0</v>
      </c>
      <c r="AV458" s="78">
        <f t="shared" si="191"/>
        <v>-271037578240.34009</v>
      </c>
      <c r="AW458" s="78">
        <f t="shared" si="191"/>
        <v>271037578240.34</v>
      </c>
      <c r="AX458" s="79">
        <f t="shared" si="191"/>
        <v>-5.817413330078125E-5</v>
      </c>
      <c r="AY458" s="80">
        <f t="shared" si="191"/>
        <v>10</v>
      </c>
      <c r="AZ458" s="81">
        <f t="shared" si="191"/>
        <v>1</v>
      </c>
      <c r="BA458" s="64"/>
      <c r="BB458" s="64"/>
      <c r="BC458" s="64"/>
      <c r="BD458" s="64"/>
      <c r="BE458" s="64"/>
      <c r="BF458" s="64"/>
      <c r="BJ458" s="64"/>
    </row>
    <row r="459" spans="1:62" s="74" customFormat="1" ht="15" customHeight="1" x14ac:dyDescent="0.25">
      <c r="A459" s="75" t="s">
        <v>147</v>
      </c>
      <c r="B459" s="75" t="s">
        <v>147</v>
      </c>
      <c r="C459" s="76" t="s">
        <v>148</v>
      </c>
      <c r="D459" s="77"/>
      <c r="E459" s="77"/>
      <c r="F459" s="78">
        <f>SUM(F454:F457)</f>
        <v>3550275475629</v>
      </c>
      <c r="G459" s="78">
        <f t="shared" ref="G459:AZ459" si="192">SUM(G454:G457)</f>
        <v>464562046794</v>
      </c>
      <c r="H459" s="78">
        <f t="shared" si="192"/>
        <v>287468144586</v>
      </c>
      <c r="I459" s="78">
        <f t="shared" si="192"/>
        <v>108164958200</v>
      </c>
      <c r="J459" s="78">
        <f t="shared" si="192"/>
        <v>7421625375</v>
      </c>
      <c r="K459" s="78">
        <f t="shared" si="192"/>
        <v>61507318633</v>
      </c>
      <c r="L459" s="78">
        <f t="shared" si="192"/>
        <v>2504589952603</v>
      </c>
      <c r="M459" s="78">
        <f t="shared" si="192"/>
        <v>109971297883</v>
      </c>
      <c r="N459" s="78">
        <f t="shared" si="192"/>
        <v>1962474292000</v>
      </c>
      <c r="O459" s="78">
        <f t="shared" si="192"/>
        <v>432144362720</v>
      </c>
      <c r="P459" s="78">
        <f t="shared" si="192"/>
        <v>581123476232</v>
      </c>
      <c r="Q459" s="78">
        <f t="shared" si="192"/>
        <v>0</v>
      </c>
      <c r="R459" s="78">
        <f t="shared" si="192"/>
        <v>0</v>
      </c>
      <c r="S459" s="78">
        <f t="shared" si="192"/>
        <v>197241152898</v>
      </c>
      <c r="T459" s="78">
        <f t="shared" si="192"/>
        <v>383882323334</v>
      </c>
      <c r="U459" s="78">
        <f t="shared" si="192"/>
        <v>0</v>
      </c>
      <c r="V459" s="78">
        <f t="shared" si="192"/>
        <v>3844791962024</v>
      </c>
      <c r="W459" s="78">
        <f t="shared" si="192"/>
        <v>1878957779939</v>
      </c>
      <c r="X459" s="78">
        <f t="shared" si="192"/>
        <v>1789648863646</v>
      </c>
      <c r="Y459" s="78">
        <f t="shared" si="192"/>
        <v>0</v>
      </c>
      <c r="Z459" s="78">
        <f t="shared" si="192"/>
        <v>0</v>
      </c>
      <c r="AA459" s="78">
        <f t="shared" si="192"/>
        <v>34685500000</v>
      </c>
      <c r="AB459" s="78">
        <f t="shared" si="192"/>
        <v>25715000000</v>
      </c>
      <c r="AC459" s="78">
        <f t="shared" si="192"/>
        <v>1300000000</v>
      </c>
      <c r="AD459" s="78">
        <f t="shared" si="192"/>
        <v>19008416293</v>
      </c>
      <c r="AE459" s="78">
        <f t="shared" si="192"/>
        <v>8600000000</v>
      </c>
      <c r="AF459" s="78">
        <f t="shared" si="192"/>
        <v>1965834182085</v>
      </c>
      <c r="AG459" s="78">
        <f t="shared" si="192"/>
        <v>127925880480</v>
      </c>
      <c r="AH459" s="78">
        <f t="shared" si="192"/>
        <v>1055409999821</v>
      </c>
      <c r="AI459" s="78">
        <f t="shared" si="192"/>
        <v>782498301784</v>
      </c>
      <c r="AJ459" s="78">
        <f t="shared" si="192"/>
        <v>307113067908</v>
      </c>
      <c r="AK459" s="78">
        <f t="shared" si="192"/>
        <v>306613067908</v>
      </c>
      <c r="AL459" s="78">
        <f t="shared" si="192"/>
        <v>0</v>
      </c>
      <c r="AM459" s="78">
        <f t="shared" si="192"/>
        <v>0</v>
      </c>
      <c r="AN459" s="78">
        <f t="shared" si="192"/>
        <v>0</v>
      </c>
      <c r="AO459" s="78">
        <f t="shared" si="192"/>
        <v>500000000</v>
      </c>
      <c r="AP459" s="78">
        <f t="shared" si="192"/>
        <v>0</v>
      </c>
      <c r="AQ459" s="78">
        <f t="shared" si="192"/>
        <v>12596581513</v>
      </c>
      <c r="AR459" s="78">
        <f t="shared" si="192"/>
        <v>0</v>
      </c>
      <c r="AS459" s="78">
        <f t="shared" si="192"/>
        <v>11250000000</v>
      </c>
      <c r="AT459" s="78">
        <f t="shared" si="192"/>
        <v>1346581513</v>
      </c>
      <c r="AU459" s="78">
        <f t="shared" si="192"/>
        <v>0</v>
      </c>
      <c r="AV459" s="78">
        <f t="shared" si="192"/>
        <v>-294516486395</v>
      </c>
      <c r="AW459" s="78">
        <f t="shared" si="192"/>
        <v>294516486395</v>
      </c>
      <c r="AX459" s="79">
        <f t="shared" si="192"/>
        <v>0</v>
      </c>
      <c r="AY459" s="80">
        <f t="shared" si="192"/>
        <v>4</v>
      </c>
      <c r="AZ459" s="81">
        <f t="shared" si="192"/>
        <v>0</v>
      </c>
      <c r="BA459" s="64"/>
      <c r="BB459" s="64"/>
      <c r="BC459" s="64"/>
      <c r="BD459" s="64"/>
      <c r="BE459" s="64"/>
      <c r="BF459" s="64"/>
      <c r="BJ459" s="64"/>
    </row>
    <row r="460" spans="1:62" s="74" customFormat="1" ht="15" customHeight="1" x14ac:dyDescent="0.25">
      <c r="A460" s="75" t="s">
        <v>149</v>
      </c>
      <c r="B460" s="75" t="s">
        <v>149</v>
      </c>
      <c r="C460" s="76" t="s">
        <v>599</v>
      </c>
      <c r="D460" s="77"/>
      <c r="E460" s="77"/>
      <c r="F460" s="78">
        <f t="shared" ref="F460:AZ460" si="193">F458+F459</f>
        <v>12945362159590.121</v>
      </c>
      <c r="G460" s="78">
        <f t="shared" si="193"/>
        <v>786462971416.12</v>
      </c>
      <c r="H460" s="78">
        <f t="shared" si="193"/>
        <v>383733204607.12</v>
      </c>
      <c r="I460" s="78">
        <f t="shared" si="193"/>
        <v>213524135662</v>
      </c>
      <c r="J460" s="78">
        <f t="shared" si="193"/>
        <v>18106625375</v>
      </c>
      <c r="K460" s="78">
        <f t="shared" si="193"/>
        <v>171099005772</v>
      </c>
      <c r="L460" s="78">
        <f t="shared" si="193"/>
        <v>9830366122080</v>
      </c>
      <c r="M460" s="78">
        <f t="shared" si="193"/>
        <v>345227773800</v>
      </c>
      <c r="N460" s="78">
        <f t="shared" si="193"/>
        <v>7102455250000</v>
      </c>
      <c r="O460" s="78">
        <f t="shared" si="193"/>
        <v>2382683098280</v>
      </c>
      <c r="P460" s="78">
        <f t="shared" si="193"/>
        <v>2328533066094</v>
      </c>
      <c r="Q460" s="78">
        <f t="shared" si="193"/>
        <v>2000000000</v>
      </c>
      <c r="R460" s="78">
        <f t="shared" si="193"/>
        <v>0</v>
      </c>
      <c r="S460" s="78">
        <f t="shared" si="193"/>
        <v>377307967777</v>
      </c>
      <c r="T460" s="78">
        <f t="shared" si="193"/>
        <v>1098417644317</v>
      </c>
      <c r="U460" s="78">
        <f t="shared" si="193"/>
        <v>850807454000</v>
      </c>
      <c r="V460" s="78">
        <f t="shared" si="193"/>
        <v>13510916224225.461</v>
      </c>
      <c r="W460" s="78">
        <f t="shared" si="193"/>
        <v>7094477050301.1904</v>
      </c>
      <c r="X460" s="78">
        <f t="shared" si="193"/>
        <v>5509070967632.2695</v>
      </c>
      <c r="Y460" s="78">
        <f t="shared" si="193"/>
        <v>0</v>
      </c>
      <c r="Z460" s="78">
        <f t="shared" si="193"/>
        <v>0</v>
      </c>
      <c r="AA460" s="78">
        <f t="shared" si="193"/>
        <v>125799500000</v>
      </c>
      <c r="AB460" s="78">
        <f t="shared" si="193"/>
        <v>36995256000</v>
      </c>
      <c r="AC460" s="78">
        <f t="shared" si="193"/>
        <v>13772905928</v>
      </c>
      <c r="AD460" s="78">
        <f t="shared" si="193"/>
        <v>1380388420740.9199</v>
      </c>
      <c r="AE460" s="78">
        <f t="shared" si="193"/>
        <v>28450000000</v>
      </c>
      <c r="AF460" s="78">
        <f t="shared" si="193"/>
        <v>6416439173924.2695</v>
      </c>
      <c r="AG460" s="78">
        <f t="shared" si="193"/>
        <v>316759064217</v>
      </c>
      <c r="AH460" s="78">
        <f t="shared" si="193"/>
        <v>2872512168334.8799</v>
      </c>
      <c r="AI460" s="78">
        <f t="shared" si="193"/>
        <v>3227167941372.3901</v>
      </c>
      <c r="AJ460" s="78">
        <f t="shared" si="193"/>
        <v>609541943263.33997</v>
      </c>
      <c r="AK460" s="78">
        <f t="shared" si="193"/>
        <v>609041943263.33997</v>
      </c>
      <c r="AL460" s="78">
        <f t="shared" si="193"/>
        <v>0</v>
      </c>
      <c r="AM460" s="78">
        <f t="shared" si="193"/>
        <v>0</v>
      </c>
      <c r="AN460" s="78">
        <f t="shared" si="193"/>
        <v>0</v>
      </c>
      <c r="AO460" s="78">
        <f t="shared" si="193"/>
        <v>500000000</v>
      </c>
      <c r="AP460" s="78">
        <f t="shared" si="193"/>
        <v>0</v>
      </c>
      <c r="AQ460" s="78">
        <f t="shared" si="193"/>
        <v>43987878628</v>
      </c>
      <c r="AR460" s="78">
        <f t="shared" si="193"/>
        <v>0</v>
      </c>
      <c r="AS460" s="78">
        <f t="shared" si="193"/>
        <v>25062151000</v>
      </c>
      <c r="AT460" s="78">
        <f t="shared" si="193"/>
        <v>18925727628</v>
      </c>
      <c r="AU460" s="78">
        <f t="shared" si="193"/>
        <v>0</v>
      </c>
      <c r="AV460" s="78">
        <f t="shared" si="193"/>
        <v>-565554064635.34009</v>
      </c>
      <c r="AW460" s="78">
        <f t="shared" si="193"/>
        <v>565554064635.33997</v>
      </c>
      <c r="AX460" s="79">
        <f t="shared" si="193"/>
        <v>-5.817413330078125E-5</v>
      </c>
      <c r="AY460" s="80">
        <f t="shared" si="193"/>
        <v>14</v>
      </c>
      <c r="AZ460" s="81">
        <f t="shared" si="193"/>
        <v>1</v>
      </c>
      <c r="BA460" s="64"/>
      <c r="BB460" s="64"/>
      <c r="BC460" s="64"/>
      <c r="BD460" s="64"/>
      <c r="BE460" s="64"/>
      <c r="BF460" s="64"/>
      <c r="BJ460" s="64"/>
    </row>
    <row r="461" spans="1:62" s="74" customFormat="1" ht="15" customHeight="1" x14ac:dyDescent="0.25">
      <c r="A461" s="75" t="s">
        <v>151</v>
      </c>
      <c r="B461" s="75" t="s">
        <v>151</v>
      </c>
      <c r="C461" s="76" t="s">
        <v>600</v>
      </c>
      <c r="D461" s="77"/>
      <c r="E461" s="77"/>
      <c r="F461" s="78">
        <f t="shared" ref="F461:AZ461" si="194">F460+F442</f>
        <v>15947116813590.121</v>
      </c>
      <c r="G461" s="78">
        <f t="shared" si="194"/>
        <v>1927784161416.1201</v>
      </c>
      <c r="H461" s="78">
        <f t="shared" si="194"/>
        <v>1364675194607.1201</v>
      </c>
      <c r="I461" s="78">
        <f t="shared" si="194"/>
        <v>270253335662</v>
      </c>
      <c r="J461" s="78">
        <f t="shared" si="194"/>
        <v>63106625375</v>
      </c>
      <c r="K461" s="78">
        <f t="shared" si="194"/>
        <v>229749005772</v>
      </c>
      <c r="L461" s="78">
        <f t="shared" si="194"/>
        <v>11685799586080</v>
      </c>
      <c r="M461" s="78">
        <f t="shared" si="194"/>
        <v>466889901800</v>
      </c>
      <c r="N461" s="78">
        <f t="shared" si="194"/>
        <v>8168000454000</v>
      </c>
      <c r="O461" s="78">
        <f t="shared" si="194"/>
        <v>3050909230280</v>
      </c>
      <c r="P461" s="78">
        <f t="shared" si="194"/>
        <v>2333533066094</v>
      </c>
      <c r="Q461" s="78">
        <f t="shared" si="194"/>
        <v>2000000000</v>
      </c>
      <c r="R461" s="78">
        <f t="shared" si="194"/>
        <v>0</v>
      </c>
      <c r="S461" s="78">
        <f t="shared" si="194"/>
        <v>377307967777</v>
      </c>
      <c r="T461" s="78">
        <f t="shared" si="194"/>
        <v>1103417644317</v>
      </c>
      <c r="U461" s="78">
        <f t="shared" si="194"/>
        <v>850807454000</v>
      </c>
      <c r="V461" s="78">
        <f t="shared" si="194"/>
        <v>16571682775316.461</v>
      </c>
      <c r="W461" s="78">
        <f t="shared" si="194"/>
        <v>8689936626312.1904</v>
      </c>
      <c r="X461" s="78">
        <f t="shared" si="194"/>
        <v>6103452070780.2695</v>
      </c>
      <c r="Y461" s="78">
        <f t="shared" si="194"/>
        <v>0</v>
      </c>
      <c r="Z461" s="78">
        <f t="shared" si="194"/>
        <v>1200000000</v>
      </c>
      <c r="AA461" s="78">
        <f t="shared" si="194"/>
        <v>678419700000</v>
      </c>
      <c r="AB461" s="78">
        <f t="shared" si="194"/>
        <v>37405256000</v>
      </c>
      <c r="AC461" s="78">
        <f t="shared" si="194"/>
        <v>439341178791</v>
      </c>
      <c r="AD461" s="78">
        <f t="shared" si="194"/>
        <v>1391668420740.9199</v>
      </c>
      <c r="AE461" s="78">
        <f t="shared" si="194"/>
        <v>38450000000</v>
      </c>
      <c r="AF461" s="78">
        <f t="shared" si="194"/>
        <v>7881746149004.2695</v>
      </c>
      <c r="AG461" s="78">
        <f t="shared" si="194"/>
        <v>349045474537</v>
      </c>
      <c r="AH461" s="78">
        <f t="shared" si="194"/>
        <v>3561064836712.8799</v>
      </c>
      <c r="AI461" s="78">
        <f t="shared" si="194"/>
        <v>3971635837754.3901</v>
      </c>
      <c r="AJ461" s="78">
        <f t="shared" si="194"/>
        <v>693553840354.33997</v>
      </c>
      <c r="AK461" s="78">
        <f t="shared" si="194"/>
        <v>693053840354.33997</v>
      </c>
      <c r="AL461" s="78">
        <f t="shared" si="194"/>
        <v>0</v>
      </c>
      <c r="AM461" s="78">
        <f t="shared" si="194"/>
        <v>0</v>
      </c>
      <c r="AN461" s="78">
        <f t="shared" si="194"/>
        <v>0</v>
      </c>
      <c r="AO461" s="78">
        <f t="shared" si="194"/>
        <v>500000000</v>
      </c>
      <c r="AP461" s="78">
        <f t="shared" si="194"/>
        <v>0</v>
      </c>
      <c r="AQ461" s="78">
        <f t="shared" si="194"/>
        <v>68987878628</v>
      </c>
      <c r="AR461" s="78">
        <f t="shared" si="194"/>
        <v>0</v>
      </c>
      <c r="AS461" s="78">
        <f t="shared" si="194"/>
        <v>50062151000</v>
      </c>
      <c r="AT461" s="78">
        <f t="shared" si="194"/>
        <v>18925727628</v>
      </c>
      <c r="AU461" s="78">
        <f t="shared" si="194"/>
        <v>0</v>
      </c>
      <c r="AV461" s="78">
        <f t="shared" si="194"/>
        <v>-624565961726.34009</v>
      </c>
      <c r="AW461" s="78">
        <f t="shared" si="194"/>
        <v>624565961726.33997</v>
      </c>
      <c r="AX461" s="79">
        <f t="shared" si="194"/>
        <v>-5.817413330078125E-5</v>
      </c>
      <c r="AY461" s="80">
        <f t="shared" si="194"/>
        <v>15</v>
      </c>
      <c r="AZ461" s="81">
        <f t="shared" si="194"/>
        <v>1</v>
      </c>
      <c r="BA461" s="64"/>
      <c r="BB461" s="64"/>
      <c r="BC461" s="64"/>
      <c r="BD461" s="64"/>
      <c r="BE461" s="64"/>
      <c r="BF461" s="64"/>
      <c r="BJ461" s="64"/>
    </row>
    <row r="462" spans="1:62" ht="15" customHeight="1" x14ac:dyDescent="0.25">
      <c r="A462" s="42" t="s">
        <v>601</v>
      </c>
      <c r="B462" s="42" t="s">
        <v>601</v>
      </c>
      <c r="C462" s="43" t="s">
        <v>602</v>
      </c>
      <c r="D462" s="44" t="s">
        <v>119</v>
      </c>
      <c r="E462" s="45">
        <v>42368</v>
      </c>
      <c r="F462" s="82">
        <f t="shared" si="160"/>
        <v>1682037855814.6899</v>
      </c>
      <c r="G462" s="47">
        <f t="shared" si="161"/>
        <v>349144605814.69</v>
      </c>
      <c r="H462" s="47">
        <v>319889262401.65002</v>
      </c>
      <c r="I462" s="47">
        <v>5000000000</v>
      </c>
      <c r="J462" s="47">
        <v>4000000000</v>
      </c>
      <c r="K462" s="47">
        <v>20255343413.040001</v>
      </c>
      <c r="L462" s="47">
        <f t="shared" si="162"/>
        <v>1292589010000</v>
      </c>
      <c r="M462" s="47">
        <v>29046717000</v>
      </c>
      <c r="N462" s="47">
        <v>884557753000</v>
      </c>
      <c r="O462" s="47">
        <v>378984540000</v>
      </c>
      <c r="P462" s="47">
        <f t="shared" si="163"/>
        <v>40304240000</v>
      </c>
      <c r="Q462" s="47">
        <v>500000000</v>
      </c>
      <c r="R462" s="47">
        <v>0</v>
      </c>
      <c r="S462" s="47">
        <v>0</v>
      </c>
      <c r="T462" s="47">
        <v>39804240000</v>
      </c>
      <c r="U462" s="47">
        <v>0</v>
      </c>
      <c r="V462" s="47">
        <f t="shared" si="164"/>
        <v>1693867011320.6899</v>
      </c>
      <c r="W462" s="47">
        <f t="shared" si="165"/>
        <v>805470914260.82007</v>
      </c>
      <c r="X462" s="47">
        <v>305120707120.53003</v>
      </c>
      <c r="Y462" s="47">
        <v>0</v>
      </c>
      <c r="Z462" s="47">
        <v>0</v>
      </c>
      <c r="AA462" s="47">
        <v>325973400000</v>
      </c>
      <c r="AB462" s="47">
        <v>2487500000</v>
      </c>
      <c r="AC462" s="47">
        <v>144732721915.29001</v>
      </c>
      <c r="AD462" s="47">
        <v>22156585225</v>
      </c>
      <c r="AE462" s="47">
        <v>5000000000</v>
      </c>
      <c r="AF462" s="47">
        <f t="shared" si="166"/>
        <v>888396097059.87</v>
      </c>
      <c r="AG462" s="47">
        <v>49746823800</v>
      </c>
      <c r="AH462" s="47">
        <v>459943770450.87</v>
      </c>
      <c r="AI462" s="47">
        <v>378705502809</v>
      </c>
      <c r="AJ462" s="47">
        <f t="shared" si="167"/>
        <v>13329155506</v>
      </c>
      <c r="AK462" s="47">
        <v>13329155506</v>
      </c>
      <c r="AL462" s="47">
        <v>0</v>
      </c>
      <c r="AM462" s="47">
        <v>0</v>
      </c>
      <c r="AN462" s="47">
        <v>0</v>
      </c>
      <c r="AO462" s="47">
        <v>0</v>
      </c>
      <c r="AP462" s="47">
        <v>0</v>
      </c>
      <c r="AQ462" s="47">
        <f t="shared" si="168"/>
        <v>1500000000</v>
      </c>
      <c r="AR462" s="47">
        <v>0</v>
      </c>
      <c r="AS462" s="47">
        <v>1500000000</v>
      </c>
      <c r="AT462" s="47">
        <v>0</v>
      </c>
      <c r="AU462" s="47">
        <v>0</v>
      </c>
      <c r="AV462" s="48">
        <f t="shared" si="169"/>
        <v>-11829155506</v>
      </c>
      <c r="AW462" s="48">
        <f t="shared" si="179"/>
        <v>11829155506</v>
      </c>
      <c r="AX462" s="49">
        <f t="shared" si="190"/>
        <v>0</v>
      </c>
      <c r="AY462" s="50">
        <v>1</v>
      </c>
      <c r="AZ462" s="51"/>
      <c r="BA462" s="6" t="s">
        <v>95</v>
      </c>
      <c r="BB462" s="52">
        <v>1</v>
      </c>
      <c r="BC462" s="6"/>
      <c r="BD462" s="6"/>
      <c r="BG462" s="5" t="s">
        <v>96</v>
      </c>
      <c r="BH462" s="5" t="s">
        <v>97</v>
      </c>
      <c r="BJ462" s="6">
        <v>1</v>
      </c>
    </row>
    <row r="463" spans="1:62" s="74" customFormat="1" ht="15" customHeight="1" x14ac:dyDescent="0.25">
      <c r="A463" s="67">
        <f>A457+1</f>
        <v>345</v>
      </c>
      <c r="B463" s="67">
        <v>1</v>
      </c>
      <c r="C463" s="68" t="s">
        <v>603</v>
      </c>
      <c r="D463" s="55" t="s">
        <v>104</v>
      </c>
      <c r="E463" s="56">
        <v>42359</v>
      </c>
      <c r="F463" s="69">
        <f t="shared" si="160"/>
        <v>849666302725</v>
      </c>
      <c r="G463" s="70">
        <f t="shared" si="161"/>
        <v>38259235225</v>
      </c>
      <c r="H463" s="70">
        <v>4475000000</v>
      </c>
      <c r="I463" s="70">
        <v>3561400000</v>
      </c>
      <c r="J463" s="70">
        <v>8000000000</v>
      </c>
      <c r="K463" s="70">
        <v>22222835225</v>
      </c>
      <c r="L463" s="70">
        <f t="shared" si="162"/>
        <v>735640024000</v>
      </c>
      <c r="M463" s="70">
        <v>15205769000</v>
      </c>
      <c r="N463" s="70">
        <v>460627546000</v>
      </c>
      <c r="O463" s="70">
        <v>259806709000</v>
      </c>
      <c r="P463" s="70">
        <f t="shared" si="163"/>
        <v>75767043500</v>
      </c>
      <c r="Q463" s="70">
        <v>1382068500</v>
      </c>
      <c r="R463" s="70">
        <v>0</v>
      </c>
      <c r="S463" s="70">
        <v>14000000000</v>
      </c>
      <c r="T463" s="70">
        <v>57216975000</v>
      </c>
      <c r="U463" s="70">
        <v>3168000000</v>
      </c>
      <c r="V463" s="70">
        <f t="shared" si="164"/>
        <v>861041033785</v>
      </c>
      <c r="W463" s="70">
        <f t="shared" si="165"/>
        <v>423696692685</v>
      </c>
      <c r="X463" s="70">
        <v>323640275467</v>
      </c>
      <c r="Y463" s="70">
        <v>5000000000</v>
      </c>
      <c r="Z463" s="70">
        <v>0</v>
      </c>
      <c r="AA463" s="70">
        <v>19949500000</v>
      </c>
      <c r="AB463" s="70">
        <v>0</v>
      </c>
      <c r="AC463" s="70">
        <v>0</v>
      </c>
      <c r="AD463" s="70">
        <v>74106917218</v>
      </c>
      <c r="AE463" s="70">
        <v>1000000000</v>
      </c>
      <c r="AF463" s="70">
        <f t="shared" si="166"/>
        <v>437344341100</v>
      </c>
      <c r="AG463" s="70">
        <v>40729821139</v>
      </c>
      <c r="AH463" s="70">
        <v>149235028883</v>
      </c>
      <c r="AI463" s="70">
        <v>247379491078</v>
      </c>
      <c r="AJ463" s="70">
        <f t="shared" si="167"/>
        <v>26874731060</v>
      </c>
      <c r="AK463" s="70">
        <v>26874731060</v>
      </c>
      <c r="AL463" s="70">
        <v>0</v>
      </c>
      <c r="AM463" s="70">
        <v>0</v>
      </c>
      <c r="AN463" s="70">
        <v>0</v>
      </c>
      <c r="AO463" s="70">
        <v>0</v>
      </c>
      <c r="AP463" s="70">
        <v>0</v>
      </c>
      <c r="AQ463" s="70">
        <f t="shared" si="168"/>
        <v>15500000000</v>
      </c>
      <c r="AR463" s="70">
        <v>0</v>
      </c>
      <c r="AS463" s="70">
        <v>2000000000</v>
      </c>
      <c r="AT463" s="70">
        <v>13500000000</v>
      </c>
      <c r="AU463" s="70">
        <v>0</v>
      </c>
      <c r="AV463" s="71">
        <f t="shared" si="169"/>
        <v>-11374731060</v>
      </c>
      <c r="AW463" s="71">
        <f t="shared" si="179"/>
        <v>11374731060</v>
      </c>
      <c r="AX463" s="60">
        <f t="shared" si="190"/>
        <v>0</v>
      </c>
      <c r="AY463" s="72">
        <v>1</v>
      </c>
      <c r="AZ463" s="73"/>
      <c r="BA463" s="63">
        <v>1</v>
      </c>
      <c r="BB463" s="64"/>
      <c r="BC463" s="64"/>
      <c r="BD463" s="64"/>
      <c r="BE463" s="64"/>
      <c r="BF463" s="64"/>
      <c r="BG463" s="74" t="s">
        <v>163</v>
      </c>
      <c r="BH463" s="74" t="s">
        <v>114</v>
      </c>
      <c r="BJ463" s="64"/>
    </row>
    <row r="464" spans="1:62" s="74" customFormat="1" ht="15" customHeight="1" x14ac:dyDescent="0.25">
      <c r="A464" s="53">
        <f t="shared" ref="A464:B468" si="195">A463+1</f>
        <v>346</v>
      </c>
      <c r="B464" s="53">
        <f t="shared" si="195"/>
        <v>2</v>
      </c>
      <c r="C464" s="68" t="s">
        <v>604</v>
      </c>
      <c r="D464" s="55" t="s">
        <v>239</v>
      </c>
      <c r="E464" s="56">
        <v>42366</v>
      </c>
      <c r="F464" s="69">
        <f t="shared" si="160"/>
        <v>882226435586</v>
      </c>
      <c r="G464" s="70">
        <f t="shared" si="161"/>
        <v>59547484925</v>
      </c>
      <c r="H464" s="70">
        <v>7150000000</v>
      </c>
      <c r="I464" s="70">
        <v>3039750000</v>
      </c>
      <c r="J464" s="70">
        <v>450000000</v>
      </c>
      <c r="K464" s="70">
        <v>48907734925</v>
      </c>
      <c r="L464" s="70">
        <f t="shared" si="162"/>
        <v>636123428012</v>
      </c>
      <c r="M464" s="70">
        <v>20616878012</v>
      </c>
      <c r="N464" s="70">
        <v>495957190000</v>
      </c>
      <c r="O464" s="70">
        <v>119549360000</v>
      </c>
      <c r="P464" s="70">
        <f t="shared" si="163"/>
        <v>186555522649</v>
      </c>
      <c r="Q464" s="70">
        <v>3000000000</v>
      </c>
      <c r="R464" s="70">
        <v>0</v>
      </c>
      <c r="S464" s="70">
        <v>16860984709</v>
      </c>
      <c r="T464" s="70">
        <v>54428986000</v>
      </c>
      <c r="U464" s="70">
        <f>3522000000+108743551940</f>
        <v>112265551940</v>
      </c>
      <c r="V464" s="70">
        <f t="shared" si="164"/>
        <v>894490826474</v>
      </c>
      <c r="W464" s="70">
        <f t="shared" si="165"/>
        <v>554134124632</v>
      </c>
      <c r="X464" s="70">
        <v>387547283030</v>
      </c>
      <c r="Y464" s="70">
        <v>0</v>
      </c>
      <c r="Z464" s="70">
        <v>0</v>
      </c>
      <c r="AA464" s="70">
        <v>5050000000</v>
      </c>
      <c r="AB464" s="70">
        <v>8137208000</v>
      </c>
      <c r="AC464" s="70">
        <v>0</v>
      </c>
      <c r="AD464" s="70">
        <v>152649633602</v>
      </c>
      <c r="AE464" s="70">
        <v>750000000</v>
      </c>
      <c r="AF464" s="70">
        <f t="shared" si="166"/>
        <v>340356701842</v>
      </c>
      <c r="AG464" s="70">
        <v>50892278850</v>
      </c>
      <c r="AH464" s="70">
        <v>130701961936</v>
      </c>
      <c r="AI464" s="70">
        <v>158762461056</v>
      </c>
      <c r="AJ464" s="70">
        <f t="shared" si="167"/>
        <v>16264390888</v>
      </c>
      <c r="AK464" s="70">
        <v>16264390888</v>
      </c>
      <c r="AL464" s="70">
        <v>0</v>
      </c>
      <c r="AM464" s="70">
        <v>0</v>
      </c>
      <c r="AN464" s="70">
        <v>0</v>
      </c>
      <c r="AO464" s="70">
        <v>0</v>
      </c>
      <c r="AP464" s="70">
        <v>0</v>
      </c>
      <c r="AQ464" s="70">
        <f t="shared" si="168"/>
        <v>4000000000</v>
      </c>
      <c r="AR464" s="70">
        <v>0</v>
      </c>
      <c r="AS464" s="70">
        <v>4000000000</v>
      </c>
      <c r="AT464" s="70">
        <v>0</v>
      </c>
      <c r="AU464" s="70">
        <v>0</v>
      </c>
      <c r="AV464" s="71">
        <f t="shared" si="169"/>
        <v>-12264390888</v>
      </c>
      <c r="AW464" s="71">
        <f t="shared" si="179"/>
        <v>12264390888</v>
      </c>
      <c r="AX464" s="60">
        <f t="shared" si="190"/>
        <v>0</v>
      </c>
      <c r="AY464" s="72">
        <v>1</v>
      </c>
      <c r="AZ464" s="73"/>
      <c r="BA464" s="63">
        <v>1</v>
      </c>
      <c r="BB464" s="64"/>
      <c r="BC464" s="64"/>
      <c r="BD464" s="64"/>
      <c r="BE464" s="64"/>
      <c r="BF464" s="64"/>
      <c r="BG464" s="74" t="s">
        <v>163</v>
      </c>
      <c r="BH464" s="74" t="s">
        <v>114</v>
      </c>
      <c r="BJ464" s="64"/>
    </row>
    <row r="465" spans="1:62" ht="15" customHeight="1" x14ac:dyDescent="0.25">
      <c r="A465" s="53">
        <f t="shared" si="195"/>
        <v>347</v>
      </c>
      <c r="B465" s="53">
        <f t="shared" si="195"/>
        <v>3</v>
      </c>
      <c r="C465" s="68" t="s">
        <v>605</v>
      </c>
      <c r="D465" s="55" t="s">
        <v>104</v>
      </c>
      <c r="E465" s="56">
        <v>42359</v>
      </c>
      <c r="F465" s="57">
        <f t="shared" si="160"/>
        <v>1251621373811</v>
      </c>
      <c r="G465" s="58">
        <f t="shared" si="161"/>
        <v>101550987416</v>
      </c>
      <c r="H465" s="58">
        <v>12681610783</v>
      </c>
      <c r="I465" s="58">
        <v>3867097590</v>
      </c>
      <c r="J465" s="58">
        <v>5184403908</v>
      </c>
      <c r="K465" s="58">
        <v>79817875135</v>
      </c>
      <c r="L465" s="58">
        <f t="shared" si="162"/>
        <v>804795891955</v>
      </c>
      <c r="M465" s="58">
        <v>9099306955</v>
      </c>
      <c r="N465" s="58">
        <v>665680855000</v>
      </c>
      <c r="O465" s="58">
        <v>130015730000</v>
      </c>
      <c r="P465" s="58">
        <f t="shared" si="163"/>
        <v>345274494440</v>
      </c>
      <c r="Q465" s="58">
        <v>1822581100</v>
      </c>
      <c r="R465" s="58">
        <v>0</v>
      </c>
      <c r="S465" s="58">
        <v>36981305340</v>
      </c>
      <c r="T465" s="58">
        <v>185212030000</v>
      </c>
      <c r="U465" s="58">
        <v>121258578000</v>
      </c>
      <c r="V465" s="58">
        <f t="shared" si="164"/>
        <v>1251621373811</v>
      </c>
      <c r="W465" s="58">
        <f t="shared" si="165"/>
        <v>806103903515</v>
      </c>
      <c r="X465" s="58">
        <v>615021301244</v>
      </c>
      <c r="Y465" s="58">
        <v>0</v>
      </c>
      <c r="Z465" s="58">
        <v>0</v>
      </c>
      <c r="AA465" s="58">
        <v>2100000000</v>
      </c>
      <c r="AB465" s="58">
        <v>577500000</v>
      </c>
      <c r="AC465" s="58">
        <v>1654922000</v>
      </c>
      <c r="AD465" s="58">
        <v>185750180271</v>
      </c>
      <c r="AE465" s="58">
        <v>1000000000</v>
      </c>
      <c r="AF465" s="58">
        <f t="shared" si="166"/>
        <v>445517470296</v>
      </c>
      <c r="AG465" s="58">
        <v>44924501973</v>
      </c>
      <c r="AH465" s="58">
        <v>191561465514</v>
      </c>
      <c r="AI465" s="58">
        <v>209031502809</v>
      </c>
      <c r="AJ465" s="58">
        <f t="shared" si="167"/>
        <v>0</v>
      </c>
      <c r="AK465" s="58">
        <v>0</v>
      </c>
      <c r="AL465" s="58">
        <v>0</v>
      </c>
      <c r="AM465" s="58">
        <v>0</v>
      </c>
      <c r="AN465" s="58">
        <v>0</v>
      </c>
      <c r="AO465" s="58">
        <v>0</v>
      </c>
      <c r="AP465" s="58">
        <v>0</v>
      </c>
      <c r="AQ465" s="58">
        <f t="shared" si="168"/>
        <v>0</v>
      </c>
      <c r="AR465" s="58">
        <v>0</v>
      </c>
      <c r="AS465" s="58">
        <v>0</v>
      </c>
      <c r="AT465" s="58">
        <v>0</v>
      </c>
      <c r="AU465" s="58">
        <v>0</v>
      </c>
      <c r="AV465" s="59">
        <f t="shared" si="169"/>
        <v>0</v>
      </c>
      <c r="AW465" s="59">
        <f t="shared" si="179"/>
        <v>0</v>
      </c>
      <c r="AX465" s="60">
        <f t="shared" si="190"/>
        <v>0</v>
      </c>
      <c r="AY465" s="61">
        <v>1</v>
      </c>
      <c r="AZ465" s="62"/>
      <c r="BA465" s="52">
        <v>1</v>
      </c>
      <c r="BB465" s="6"/>
      <c r="BC465" s="6"/>
      <c r="BD465" s="6"/>
      <c r="BE465" s="6">
        <v>1</v>
      </c>
      <c r="BG465" s="5" t="s">
        <v>96</v>
      </c>
      <c r="BH465" s="5" t="s">
        <v>186</v>
      </c>
      <c r="BJ465" s="6">
        <v>1</v>
      </c>
    </row>
    <row r="466" spans="1:62" ht="15" customHeight="1" x14ac:dyDescent="0.25">
      <c r="A466" s="53">
        <f t="shared" si="195"/>
        <v>348</v>
      </c>
      <c r="B466" s="53">
        <f t="shared" si="195"/>
        <v>4</v>
      </c>
      <c r="C466" s="54" t="s">
        <v>606</v>
      </c>
      <c r="D466" s="55" t="s">
        <v>126</v>
      </c>
      <c r="E466" s="56">
        <v>42369</v>
      </c>
      <c r="F466" s="57">
        <f t="shared" si="160"/>
        <v>736728702976</v>
      </c>
      <c r="G466" s="58">
        <f t="shared" si="161"/>
        <v>25252236576</v>
      </c>
      <c r="H466" s="58">
        <v>4395395576</v>
      </c>
      <c r="I466" s="58">
        <v>5144305225</v>
      </c>
      <c r="J466" s="58">
        <v>2000000000</v>
      </c>
      <c r="K466" s="58">
        <v>13712535775</v>
      </c>
      <c r="L466" s="58">
        <f t="shared" si="162"/>
        <v>614501547400</v>
      </c>
      <c r="M466" s="58">
        <v>15500000000</v>
      </c>
      <c r="N466" s="58">
        <v>404712962000</v>
      </c>
      <c r="O466" s="58">
        <v>194288585400</v>
      </c>
      <c r="P466" s="58">
        <f t="shared" si="163"/>
        <v>96974919000</v>
      </c>
      <c r="Q466" s="58">
        <v>1361709000</v>
      </c>
      <c r="R466" s="58">
        <v>0</v>
      </c>
      <c r="S466" s="58">
        <v>12500000000</v>
      </c>
      <c r="T466" s="58">
        <v>5000000000</v>
      </c>
      <c r="U466" s="58">
        <f>3246000000+74867210000</f>
        <v>78113210000</v>
      </c>
      <c r="V466" s="58">
        <f t="shared" si="164"/>
        <v>774323980024</v>
      </c>
      <c r="W466" s="58">
        <f t="shared" si="165"/>
        <v>383069982776</v>
      </c>
      <c r="X466" s="58">
        <v>254719054926</v>
      </c>
      <c r="Y466" s="58">
        <v>0</v>
      </c>
      <c r="Z466" s="58">
        <v>3000000000</v>
      </c>
      <c r="AA466" s="58">
        <v>2702500000</v>
      </c>
      <c r="AB466" s="58">
        <v>2100000000</v>
      </c>
      <c r="AC466" s="58">
        <v>500000000</v>
      </c>
      <c r="AD466" s="58">
        <v>117548427850</v>
      </c>
      <c r="AE466" s="58">
        <v>2500000000</v>
      </c>
      <c r="AF466" s="58">
        <f t="shared" si="166"/>
        <v>391253997248</v>
      </c>
      <c r="AG466" s="58">
        <v>40535083705</v>
      </c>
      <c r="AH466" s="58">
        <v>139769747096</v>
      </c>
      <c r="AI466" s="58">
        <v>210949166447</v>
      </c>
      <c r="AJ466" s="58">
        <f t="shared" si="167"/>
        <v>42595277048</v>
      </c>
      <c r="AK466" s="58">
        <v>42595277048</v>
      </c>
      <c r="AL466" s="58">
        <v>0</v>
      </c>
      <c r="AM466" s="58">
        <v>0</v>
      </c>
      <c r="AN466" s="58">
        <v>0</v>
      </c>
      <c r="AO466" s="58">
        <v>0</v>
      </c>
      <c r="AP466" s="58">
        <v>0</v>
      </c>
      <c r="AQ466" s="58">
        <f t="shared" si="168"/>
        <v>5000000000</v>
      </c>
      <c r="AR466" s="58">
        <v>0</v>
      </c>
      <c r="AS466" s="58">
        <v>5000000000</v>
      </c>
      <c r="AT466" s="58">
        <v>0</v>
      </c>
      <c r="AU466" s="58">
        <v>0</v>
      </c>
      <c r="AV466" s="59">
        <f t="shared" si="169"/>
        <v>-37595277048</v>
      </c>
      <c r="AW466" s="59">
        <f t="shared" si="179"/>
        <v>37595277048</v>
      </c>
      <c r="AX466" s="60">
        <f t="shared" si="190"/>
        <v>0</v>
      </c>
      <c r="AY466" s="61">
        <v>1</v>
      </c>
      <c r="AZ466" s="62"/>
      <c r="BA466" s="52">
        <v>1</v>
      </c>
      <c r="BB466" s="6"/>
      <c r="BC466" s="6"/>
      <c r="BD466" s="6"/>
      <c r="BE466" s="6">
        <v>1</v>
      </c>
      <c r="BG466" s="5" t="s">
        <v>96</v>
      </c>
      <c r="BH466" s="5" t="s">
        <v>186</v>
      </c>
      <c r="BJ466" s="6">
        <v>1</v>
      </c>
    </row>
    <row r="467" spans="1:62" ht="15" customHeight="1" x14ac:dyDescent="0.25">
      <c r="A467" s="53">
        <f t="shared" si="195"/>
        <v>349</v>
      </c>
      <c r="B467" s="53">
        <f t="shared" si="195"/>
        <v>5</v>
      </c>
      <c r="C467" s="54" t="s">
        <v>607</v>
      </c>
      <c r="D467" s="55" t="s">
        <v>239</v>
      </c>
      <c r="E467" s="56">
        <v>42359</v>
      </c>
      <c r="F467" s="57">
        <f t="shared" si="160"/>
        <v>859192063777</v>
      </c>
      <c r="G467" s="58">
        <f t="shared" si="161"/>
        <v>41566575027</v>
      </c>
      <c r="H467" s="58">
        <v>7433582027</v>
      </c>
      <c r="I467" s="58">
        <v>6909463000</v>
      </c>
      <c r="J467" s="58">
        <v>2400000000</v>
      </c>
      <c r="K467" s="58">
        <v>24823530000</v>
      </c>
      <c r="L467" s="58">
        <f t="shared" si="162"/>
        <v>730977323000</v>
      </c>
      <c r="M467" s="58">
        <v>18974348000</v>
      </c>
      <c r="N467" s="58">
        <v>521261079000</v>
      </c>
      <c r="O467" s="58">
        <v>190741896000</v>
      </c>
      <c r="P467" s="58">
        <f t="shared" si="163"/>
        <v>86648165750</v>
      </c>
      <c r="Q467" s="58">
        <v>1557163750</v>
      </c>
      <c r="R467" s="58">
        <v>0</v>
      </c>
      <c r="S467" s="58">
        <v>13575000000</v>
      </c>
      <c r="T467" s="58">
        <v>5000000000</v>
      </c>
      <c r="U467" s="58">
        <v>66516002000</v>
      </c>
      <c r="V467" s="58">
        <f t="shared" si="164"/>
        <v>859444063777</v>
      </c>
      <c r="W467" s="58">
        <f t="shared" si="165"/>
        <v>463802360686</v>
      </c>
      <c r="X467" s="58">
        <v>328021146983</v>
      </c>
      <c r="Y467" s="58">
        <v>0</v>
      </c>
      <c r="Z467" s="58">
        <v>0</v>
      </c>
      <c r="AA467" s="58">
        <v>6733122500</v>
      </c>
      <c r="AB467" s="58">
        <v>5432550000</v>
      </c>
      <c r="AC467" s="58">
        <v>1434304503</v>
      </c>
      <c r="AD467" s="58">
        <v>121681236700</v>
      </c>
      <c r="AE467" s="58">
        <v>500000000</v>
      </c>
      <c r="AF467" s="58">
        <f t="shared" si="166"/>
        <v>395641703091</v>
      </c>
      <c r="AG467" s="58">
        <v>14883450000</v>
      </c>
      <c r="AH467" s="58">
        <v>176711481842</v>
      </c>
      <c r="AI467" s="58">
        <v>204046771249</v>
      </c>
      <c r="AJ467" s="58">
        <f t="shared" si="167"/>
        <v>2752000000</v>
      </c>
      <c r="AK467" s="58">
        <v>2752000000</v>
      </c>
      <c r="AL467" s="58">
        <v>0</v>
      </c>
      <c r="AM467" s="58">
        <v>0</v>
      </c>
      <c r="AN467" s="58">
        <v>0</v>
      </c>
      <c r="AO467" s="58">
        <v>0</v>
      </c>
      <c r="AP467" s="58">
        <v>0</v>
      </c>
      <c r="AQ467" s="58">
        <f t="shared" si="168"/>
        <v>2500000000</v>
      </c>
      <c r="AR467" s="58">
        <v>0</v>
      </c>
      <c r="AS467" s="58">
        <v>2500000000</v>
      </c>
      <c r="AT467" s="58">
        <v>0</v>
      </c>
      <c r="AU467" s="58">
        <v>0</v>
      </c>
      <c r="AV467" s="59">
        <f t="shared" si="169"/>
        <v>-252000000</v>
      </c>
      <c r="AW467" s="59">
        <f t="shared" si="179"/>
        <v>252000000</v>
      </c>
      <c r="AX467" s="60">
        <f t="shared" si="190"/>
        <v>0</v>
      </c>
      <c r="AY467" s="61">
        <v>1</v>
      </c>
      <c r="AZ467" s="62"/>
      <c r="BA467" s="52">
        <v>1</v>
      </c>
      <c r="BB467" s="6"/>
      <c r="BC467" s="6"/>
      <c r="BD467" s="6"/>
      <c r="BE467" s="6">
        <v>1</v>
      </c>
      <c r="BG467" s="5" t="s">
        <v>96</v>
      </c>
      <c r="BH467" s="5" t="s">
        <v>186</v>
      </c>
      <c r="BJ467" s="6">
        <v>1</v>
      </c>
    </row>
    <row r="468" spans="1:62" ht="15" customHeight="1" x14ac:dyDescent="0.25">
      <c r="A468" s="53">
        <f t="shared" si="195"/>
        <v>350</v>
      </c>
      <c r="B468" s="53">
        <f t="shared" si="195"/>
        <v>6</v>
      </c>
      <c r="C468" s="54" t="s">
        <v>608</v>
      </c>
      <c r="D468" s="55" t="s">
        <v>117</v>
      </c>
      <c r="E468" s="56">
        <v>42364</v>
      </c>
      <c r="F468" s="57">
        <f t="shared" si="160"/>
        <v>1004651798576</v>
      </c>
      <c r="G468" s="58">
        <f t="shared" si="161"/>
        <v>157625950000</v>
      </c>
      <c r="H468" s="58">
        <v>40850000000</v>
      </c>
      <c r="I468" s="58">
        <v>14315400000</v>
      </c>
      <c r="J468" s="58">
        <v>3750000000</v>
      </c>
      <c r="K468" s="58">
        <v>98710550000</v>
      </c>
      <c r="L468" s="58">
        <f t="shared" si="162"/>
        <v>715162278000</v>
      </c>
      <c r="M468" s="58">
        <v>18777702000</v>
      </c>
      <c r="N468" s="58">
        <v>517773439000</v>
      </c>
      <c r="O468" s="58">
        <v>178611137000</v>
      </c>
      <c r="P468" s="58">
        <f t="shared" si="163"/>
        <v>131863570576</v>
      </c>
      <c r="Q468" s="58">
        <v>0</v>
      </c>
      <c r="R468" s="58">
        <v>0</v>
      </c>
      <c r="S468" s="58">
        <v>32002000000</v>
      </c>
      <c r="T468" s="58">
        <v>95700783000</v>
      </c>
      <c r="U468" s="58">
        <v>4160787576</v>
      </c>
      <c r="V468" s="58">
        <f t="shared" si="164"/>
        <v>1064173909413</v>
      </c>
      <c r="W468" s="58">
        <f t="shared" si="165"/>
        <v>512633156326</v>
      </c>
      <c r="X468" s="58">
        <v>505401821549</v>
      </c>
      <c r="Y468" s="58">
        <v>2212500000</v>
      </c>
      <c r="Z468" s="58">
        <v>0</v>
      </c>
      <c r="AA468" s="58">
        <v>3750000000</v>
      </c>
      <c r="AB468" s="58">
        <v>0</v>
      </c>
      <c r="AC468" s="58">
        <v>0</v>
      </c>
      <c r="AD468" s="58">
        <v>768834777</v>
      </c>
      <c r="AE468" s="58">
        <v>500000000</v>
      </c>
      <c r="AF468" s="58">
        <f t="shared" si="166"/>
        <v>551540753087</v>
      </c>
      <c r="AG468" s="58">
        <v>27519056000</v>
      </c>
      <c r="AH468" s="58">
        <v>312546327094</v>
      </c>
      <c r="AI468" s="58">
        <v>211475369993</v>
      </c>
      <c r="AJ468" s="58">
        <f t="shared" si="167"/>
        <v>71574110837</v>
      </c>
      <c r="AK468" s="58">
        <v>71574110837</v>
      </c>
      <c r="AL468" s="58">
        <v>0</v>
      </c>
      <c r="AM468" s="58">
        <v>0</v>
      </c>
      <c r="AN468" s="58">
        <v>0</v>
      </c>
      <c r="AO468" s="58">
        <v>0</v>
      </c>
      <c r="AP468" s="58">
        <v>0</v>
      </c>
      <c r="AQ468" s="58">
        <f t="shared" si="168"/>
        <v>12052000000</v>
      </c>
      <c r="AR468" s="58">
        <v>0</v>
      </c>
      <c r="AS468" s="58">
        <v>1000000000</v>
      </c>
      <c r="AT468" s="58">
        <v>11052000000</v>
      </c>
      <c r="AU468" s="58">
        <v>0</v>
      </c>
      <c r="AV468" s="59">
        <f t="shared" si="169"/>
        <v>-59522110837</v>
      </c>
      <c r="AW468" s="59">
        <f t="shared" si="179"/>
        <v>59522110837</v>
      </c>
      <c r="AX468" s="60">
        <f t="shared" si="190"/>
        <v>0</v>
      </c>
      <c r="AY468" s="61">
        <v>1</v>
      </c>
      <c r="AZ468" s="62"/>
      <c r="BA468" s="52">
        <v>1</v>
      </c>
      <c r="BB468" s="6"/>
      <c r="BC468" s="6"/>
      <c r="BD468" s="6"/>
      <c r="BE468" s="6">
        <v>1</v>
      </c>
      <c r="BG468" s="5" t="s">
        <v>96</v>
      </c>
      <c r="BH468" s="5" t="s">
        <v>109</v>
      </c>
      <c r="BJ468" s="6">
        <v>1</v>
      </c>
    </row>
    <row r="469" spans="1:62" s="74" customFormat="1" ht="15" customHeight="1" x14ac:dyDescent="0.25">
      <c r="A469" s="75" t="s">
        <v>145</v>
      </c>
      <c r="B469" s="75" t="s">
        <v>145</v>
      </c>
      <c r="C469" s="76" t="s">
        <v>146</v>
      </c>
      <c r="D469" s="77"/>
      <c r="E469" s="77"/>
      <c r="F469" s="78">
        <f>SUM(F463:F467)</f>
        <v>4579434878875</v>
      </c>
      <c r="G469" s="78">
        <f t="shared" ref="G469:AZ469" si="196">SUM(G463:G467)</f>
        <v>266176519169</v>
      </c>
      <c r="H469" s="78">
        <f t="shared" si="196"/>
        <v>36135588386</v>
      </c>
      <c r="I469" s="78">
        <f t="shared" si="196"/>
        <v>22522015815</v>
      </c>
      <c r="J469" s="78">
        <f t="shared" si="196"/>
        <v>18034403908</v>
      </c>
      <c r="K469" s="78">
        <f t="shared" si="196"/>
        <v>189484511060</v>
      </c>
      <c r="L469" s="78">
        <f t="shared" si="196"/>
        <v>3522038214367</v>
      </c>
      <c r="M469" s="78">
        <f t="shared" si="196"/>
        <v>79396301967</v>
      </c>
      <c r="N469" s="78">
        <f t="shared" si="196"/>
        <v>2548239632000</v>
      </c>
      <c r="O469" s="78">
        <f t="shared" si="196"/>
        <v>894402280400</v>
      </c>
      <c r="P469" s="78">
        <f t="shared" si="196"/>
        <v>791220145339</v>
      </c>
      <c r="Q469" s="78">
        <f t="shared" si="196"/>
        <v>9123522350</v>
      </c>
      <c r="R469" s="78">
        <f t="shared" si="196"/>
        <v>0</v>
      </c>
      <c r="S469" s="78">
        <f t="shared" si="196"/>
        <v>93917290049</v>
      </c>
      <c r="T469" s="78">
        <f t="shared" si="196"/>
        <v>306857991000</v>
      </c>
      <c r="U469" s="78">
        <f t="shared" si="196"/>
        <v>381321341940</v>
      </c>
      <c r="V469" s="78">
        <f t="shared" si="196"/>
        <v>4640921277871</v>
      </c>
      <c r="W469" s="78">
        <f t="shared" si="196"/>
        <v>2630807064294</v>
      </c>
      <c r="X469" s="78">
        <f t="shared" si="196"/>
        <v>1908949061650</v>
      </c>
      <c r="Y469" s="78">
        <f t="shared" si="196"/>
        <v>5000000000</v>
      </c>
      <c r="Z469" s="78">
        <f t="shared" si="196"/>
        <v>3000000000</v>
      </c>
      <c r="AA469" s="78">
        <f t="shared" si="196"/>
        <v>36535122500</v>
      </c>
      <c r="AB469" s="78">
        <f t="shared" si="196"/>
        <v>16247258000</v>
      </c>
      <c r="AC469" s="78">
        <f t="shared" si="196"/>
        <v>3589226503</v>
      </c>
      <c r="AD469" s="78">
        <f t="shared" si="196"/>
        <v>651736395641</v>
      </c>
      <c r="AE469" s="78">
        <f t="shared" si="196"/>
        <v>5750000000</v>
      </c>
      <c r="AF469" s="78">
        <f t="shared" si="196"/>
        <v>2010114213577</v>
      </c>
      <c r="AG469" s="78">
        <f t="shared" si="196"/>
        <v>191965135667</v>
      </c>
      <c r="AH469" s="78">
        <f t="shared" si="196"/>
        <v>787979685271</v>
      </c>
      <c r="AI469" s="78">
        <f t="shared" si="196"/>
        <v>1030169392639</v>
      </c>
      <c r="AJ469" s="78">
        <f t="shared" si="196"/>
        <v>88486398996</v>
      </c>
      <c r="AK469" s="78">
        <f t="shared" si="196"/>
        <v>88486398996</v>
      </c>
      <c r="AL469" s="78">
        <f t="shared" si="196"/>
        <v>0</v>
      </c>
      <c r="AM469" s="78">
        <f t="shared" si="196"/>
        <v>0</v>
      </c>
      <c r="AN469" s="78">
        <f t="shared" si="196"/>
        <v>0</v>
      </c>
      <c r="AO469" s="78">
        <f t="shared" si="196"/>
        <v>0</v>
      </c>
      <c r="AP469" s="78">
        <f t="shared" si="196"/>
        <v>0</v>
      </c>
      <c r="AQ469" s="78">
        <f t="shared" si="196"/>
        <v>27000000000</v>
      </c>
      <c r="AR469" s="78">
        <f t="shared" si="196"/>
        <v>0</v>
      </c>
      <c r="AS469" s="78">
        <f t="shared" si="196"/>
        <v>13500000000</v>
      </c>
      <c r="AT469" s="78">
        <f t="shared" si="196"/>
        <v>13500000000</v>
      </c>
      <c r="AU469" s="78">
        <f t="shared" si="196"/>
        <v>0</v>
      </c>
      <c r="AV469" s="78">
        <f t="shared" si="196"/>
        <v>-61486398996</v>
      </c>
      <c r="AW469" s="78">
        <f t="shared" si="196"/>
        <v>61486398996</v>
      </c>
      <c r="AX469" s="79">
        <f t="shared" si="196"/>
        <v>0</v>
      </c>
      <c r="AY469" s="80">
        <f t="shared" si="196"/>
        <v>5</v>
      </c>
      <c r="AZ469" s="81">
        <f t="shared" si="196"/>
        <v>0</v>
      </c>
      <c r="BA469" s="64"/>
      <c r="BB469" s="64"/>
      <c r="BC469" s="64"/>
      <c r="BD469" s="64"/>
      <c r="BE469" s="64"/>
      <c r="BF469" s="64"/>
      <c r="BJ469" s="64"/>
    </row>
    <row r="470" spans="1:62" s="74" customFormat="1" ht="15" customHeight="1" x14ac:dyDescent="0.25">
      <c r="A470" s="75" t="s">
        <v>147</v>
      </c>
      <c r="B470" s="75" t="s">
        <v>147</v>
      </c>
      <c r="C470" s="76" t="s">
        <v>148</v>
      </c>
      <c r="D470" s="77"/>
      <c r="E470" s="77"/>
      <c r="F470" s="78">
        <f>SUM(F468)</f>
        <v>1004651798576</v>
      </c>
      <c r="G470" s="78">
        <f t="shared" ref="G470:AZ470" si="197">SUM(G468)</f>
        <v>157625950000</v>
      </c>
      <c r="H470" s="78">
        <f t="shared" si="197"/>
        <v>40850000000</v>
      </c>
      <c r="I470" s="78">
        <f t="shared" si="197"/>
        <v>14315400000</v>
      </c>
      <c r="J470" s="78">
        <f t="shared" si="197"/>
        <v>3750000000</v>
      </c>
      <c r="K470" s="78">
        <f t="shared" si="197"/>
        <v>98710550000</v>
      </c>
      <c r="L470" s="78">
        <f t="shared" si="197"/>
        <v>715162278000</v>
      </c>
      <c r="M470" s="78">
        <f t="shared" si="197"/>
        <v>18777702000</v>
      </c>
      <c r="N470" s="78">
        <f t="shared" si="197"/>
        <v>517773439000</v>
      </c>
      <c r="O470" s="78">
        <f t="shared" si="197"/>
        <v>178611137000</v>
      </c>
      <c r="P470" s="78">
        <f t="shared" si="197"/>
        <v>131863570576</v>
      </c>
      <c r="Q470" s="78">
        <f t="shared" si="197"/>
        <v>0</v>
      </c>
      <c r="R470" s="78">
        <f t="shared" si="197"/>
        <v>0</v>
      </c>
      <c r="S470" s="78">
        <f t="shared" si="197"/>
        <v>32002000000</v>
      </c>
      <c r="T470" s="78">
        <f t="shared" si="197"/>
        <v>95700783000</v>
      </c>
      <c r="U470" s="78">
        <f t="shared" si="197"/>
        <v>4160787576</v>
      </c>
      <c r="V470" s="78">
        <f t="shared" si="197"/>
        <v>1064173909413</v>
      </c>
      <c r="W470" s="78">
        <f t="shared" si="197"/>
        <v>512633156326</v>
      </c>
      <c r="X470" s="78">
        <f t="shared" si="197"/>
        <v>505401821549</v>
      </c>
      <c r="Y470" s="78">
        <f t="shared" si="197"/>
        <v>2212500000</v>
      </c>
      <c r="Z470" s="78">
        <f t="shared" si="197"/>
        <v>0</v>
      </c>
      <c r="AA470" s="78">
        <f t="shared" si="197"/>
        <v>3750000000</v>
      </c>
      <c r="AB470" s="78">
        <f t="shared" si="197"/>
        <v>0</v>
      </c>
      <c r="AC470" s="78">
        <f t="shared" si="197"/>
        <v>0</v>
      </c>
      <c r="AD470" s="78">
        <f t="shared" si="197"/>
        <v>768834777</v>
      </c>
      <c r="AE470" s="78">
        <f t="shared" si="197"/>
        <v>500000000</v>
      </c>
      <c r="AF470" s="78">
        <f t="shared" si="197"/>
        <v>551540753087</v>
      </c>
      <c r="AG470" s="78">
        <f t="shared" si="197"/>
        <v>27519056000</v>
      </c>
      <c r="AH470" s="78">
        <f t="shared" si="197"/>
        <v>312546327094</v>
      </c>
      <c r="AI470" s="78">
        <f t="shared" si="197"/>
        <v>211475369993</v>
      </c>
      <c r="AJ470" s="78">
        <f t="shared" si="197"/>
        <v>71574110837</v>
      </c>
      <c r="AK470" s="78">
        <f t="shared" si="197"/>
        <v>71574110837</v>
      </c>
      <c r="AL470" s="78">
        <f t="shared" si="197"/>
        <v>0</v>
      </c>
      <c r="AM470" s="78">
        <f t="shared" si="197"/>
        <v>0</v>
      </c>
      <c r="AN470" s="78">
        <f t="shared" si="197"/>
        <v>0</v>
      </c>
      <c r="AO470" s="78">
        <f t="shared" si="197"/>
        <v>0</v>
      </c>
      <c r="AP470" s="78">
        <f t="shared" si="197"/>
        <v>0</v>
      </c>
      <c r="AQ470" s="78">
        <f t="shared" si="197"/>
        <v>12052000000</v>
      </c>
      <c r="AR470" s="78">
        <f t="shared" si="197"/>
        <v>0</v>
      </c>
      <c r="AS470" s="78">
        <f t="shared" si="197"/>
        <v>1000000000</v>
      </c>
      <c r="AT470" s="78">
        <f t="shared" si="197"/>
        <v>11052000000</v>
      </c>
      <c r="AU470" s="78">
        <f t="shared" si="197"/>
        <v>0</v>
      </c>
      <c r="AV470" s="78">
        <f t="shared" si="197"/>
        <v>-59522110837</v>
      </c>
      <c r="AW470" s="78">
        <f t="shared" si="197"/>
        <v>59522110837</v>
      </c>
      <c r="AX470" s="79">
        <f t="shared" si="197"/>
        <v>0</v>
      </c>
      <c r="AY470" s="80">
        <f t="shared" si="197"/>
        <v>1</v>
      </c>
      <c r="AZ470" s="81">
        <f t="shared" si="197"/>
        <v>0</v>
      </c>
      <c r="BA470" s="64"/>
      <c r="BB470" s="64"/>
      <c r="BC470" s="64"/>
      <c r="BD470" s="64"/>
      <c r="BE470" s="64"/>
      <c r="BF470" s="64"/>
      <c r="BJ470" s="64"/>
    </row>
    <row r="471" spans="1:62" s="74" customFormat="1" ht="15" customHeight="1" x14ac:dyDescent="0.25">
      <c r="A471" s="75" t="s">
        <v>149</v>
      </c>
      <c r="B471" s="75" t="s">
        <v>149</v>
      </c>
      <c r="C471" s="76" t="s">
        <v>609</v>
      </c>
      <c r="D471" s="77"/>
      <c r="E471" s="77"/>
      <c r="F471" s="78">
        <f t="shared" ref="F471:AZ471" si="198">F469+F470</f>
        <v>5584086677451</v>
      </c>
      <c r="G471" s="78">
        <f t="shared" si="198"/>
        <v>423802469169</v>
      </c>
      <c r="H471" s="78">
        <f t="shared" si="198"/>
        <v>76985588386</v>
      </c>
      <c r="I471" s="78">
        <f t="shared" si="198"/>
        <v>36837415815</v>
      </c>
      <c r="J471" s="78">
        <f t="shared" si="198"/>
        <v>21784403908</v>
      </c>
      <c r="K471" s="78">
        <f t="shared" si="198"/>
        <v>288195061060</v>
      </c>
      <c r="L471" s="78">
        <f t="shared" si="198"/>
        <v>4237200492367</v>
      </c>
      <c r="M471" s="78">
        <f t="shared" si="198"/>
        <v>98174003967</v>
      </c>
      <c r="N471" s="78">
        <f t="shared" si="198"/>
        <v>3066013071000</v>
      </c>
      <c r="O471" s="78">
        <f t="shared" si="198"/>
        <v>1073013417400</v>
      </c>
      <c r="P471" s="78">
        <f t="shared" si="198"/>
        <v>923083715915</v>
      </c>
      <c r="Q471" s="78">
        <f t="shared" si="198"/>
        <v>9123522350</v>
      </c>
      <c r="R471" s="78">
        <f t="shared" si="198"/>
        <v>0</v>
      </c>
      <c r="S471" s="78">
        <f t="shared" si="198"/>
        <v>125919290049</v>
      </c>
      <c r="T471" s="78">
        <f t="shared" si="198"/>
        <v>402558774000</v>
      </c>
      <c r="U471" s="78">
        <f t="shared" si="198"/>
        <v>385482129516</v>
      </c>
      <c r="V471" s="78">
        <f t="shared" si="198"/>
        <v>5705095187284</v>
      </c>
      <c r="W471" s="78">
        <f t="shared" si="198"/>
        <v>3143440220620</v>
      </c>
      <c r="X471" s="78">
        <f t="shared" si="198"/>
        <v>2414350883199</v>
      </c>
      <c r="Y471" s="78">
        <f t="shared" si="198"/>
        <v>7212500000</v>
      </c>
      <c r="Z471" s="78">
        <f t="shared" si="198"/>
        <v>3000000000</v>
      </c>
      <c r="AA471" s="78">
        <f t="shared" si="198"/>
        <v>40285122500</v>
      </c>
      <c r="AB471" s="78">
        <f t="shared" si="198"/>
        <v>16247258000</v>
      </c>
      <c r="AC471" s="78">
        <f t="shared" si="198"/>
        <v>3589226503</v>
      </c>
      <c r="AD471" s="78">
        <f t="shared" si="198"/>
        <v>652505230418</v>
      </c>
      <c r="AE471" s="78">
        <f t="shared" si="198"/>
        <v>6250000000</v>
      </c>
      <c r="AF471" s="78">
        <f t="shared" si="198"/>
        <v>2561654966664</v>
      </c>
      <c r="AG471" s="78">
        <f t="shared" si="198"/>
        <v>219484191667</v>
      </c>
      <c r="AH471" s="78">
        <f t="shared" si="198"/>
        <v>1100526012365</v>
      </c>
      <c r="AI471" s="78">
        <f t="shared" si="198"/>
        <v>1241644762632</v>
      </c>
      <c r="AJ471" s="78">
        <f t="shared" si="198"/>
        <v>160060509833</v>
      </c>
      <c r="AK471" s="78">
        <f t="shared" si="198"/>
        <v>160060509833</v>
      </c>
      <c r="AL471" s="78">
        <f t="shared" si="198"/>
        <v>0</v>
      </c>
      <c r="AM471" s="78">
        <f t="shared" si="198"/>
        <v>0</v>
      </c>
      <c r="AN471" s="78">
        <f t="shared" si="198"/>
        <v>0</v>
      </c>
      <c r="AO471" s="78">
        <f t="shared" si="198"/>
        <v>0</v>
      </c>
      <c r="AP471" s="78">
        <f t="shared" si="198"/>
        <v>0</v>
      </c>
      <c r="AQ471" s="78">
        <f t="shared" si="198"/>
        <v>39052000000</v>
      </c>
      <c r="AR471" s="78">
        <f t="shared" si="198"/>
        <v>0</v>
      </c>
      <c r="AS471" s="78">
        <f t="shared" si="198"/>
        <v>14500000000</v>
      </c>
      <c r="AT471" s="78">
        <f t="shared" si="198"/>
        <v>24552000000</v>
      </c>
      <c r="AU471" s="78">
        <f t="shared" si="198"/>
        <v>0</v>
      </c>
      <c r="AV471" s="78">
        <f t="shared" si="198"/>
        <v>-121008509833</v>
      </c>
      <c r="AW471" s="78">
        <f t="shared" si="198"/>
        <v>121008509833</v>
      </c>
      <c r="AX471" s="79">
        <f t="shared" si="198"/>
        <v>0</v>
      </c>
      <c r="AY471" s="80">
        <f t="shared" si="198"/>
        <v>6</v>
      </c>
      <c r="AZ471" s="81">
        <f t="shared" si="198"/>
        <v>0</v>
      </c>
      <c r="BA471" s="64"/>
      <c r="BB471" s="64"/>
      <c r="BC471" s="64"/>
      <c r="BD471" s="64"/>
      <c r="BE471" s="64"/>
      <c r="BF471" s="64"/>
      <c r="BJ471" s="64"/>
    </row>
    <row r="472" spans="1:62" s="74" customFormat="1" ht="15" customHeight="1" x14ac:dyDescent="0.25">
      <c r="A472" s="75" t="s">
        <v>151</v>
      </c>
      <c r="B472" s="75" t="s">
        <v>151</v>
      </c>
      <c r="C472" s="76" t="s">
        <v>610</v>
      </c>
      <c r="D472" s="77"/>
      <c r="E472" s="77"/>
      <c r="F472" s="78">
        <f t="shared" ref="F472:AZ472" si="199">F471+F462</f>
        <v>7266124533265.6895</v>
      </c>
      <c r="G472" s="78">
        <f t="shared" si="199"/>
        <v>772947074983.68994</v>
      </c>
      <c r="H472" s="78">
        <f t="shared" si="199"/>
        <v>396874850787.65002</v>
      </c>
      <c r="I472" s="78">
        <f t="shared" si="199"/>
        <v>41837415815</v>
      </c>
      <c r="J472" s="78">
        <f t="shared" si="199"/>
        <v>25784403908</v>
      </c>
      <c r="K472" s="78">
        <f t="shared" si="199"/>
        <v>308450404473.03998</v>
      </c>
      <c r="L472" s="78">
        <f t="shared" si="199"/>
        <v>5529789502367</v>
      </c>
      <c r="M472" s="78">
        <f t="shared" si="199"/>
        <v>127220720967</v>
      </c>
      <c r="N472" s="78">
        <f t="shared" si="199"/>
        <v>3950570824000</v>
      </c>
      <c r="O472" s="78">
        <f t="shared" si="199"/>
        <v>1451997957400</v>
      </c>
      <c r="P472" s="78">
        <f t="shared" si="199"/>
        <v>963387955915</v>
      </c>
      <c r="Q472" s="78">
        <f t="shared" si="199"/>
        <v>9623522350</v>
      </c>
      <c r="R472" s="78">
        <f t="shared" si="199"/>
        <v>0</v>
      </c>
      <c r="S472" s="78">
        <f t="shared" si="199"/>
        <v>125919290049</v>
      </c>
      <c r="T472" s="78">
        <f t="shared" si="199"/>
        <v>442363014000</v>
      </c>
      <c r="U472" s="78">
        <f t="shared" si="199"/>
        <v>385482129516</v>
      </c>
      <c r="V472" s="78">
        <f t="shared" si="199"/>
        <v>7398962198604.6895</v>
      </c>
      <c r="W472" s="78">
        <f t="shared" si="199"/>
        <v>3948911134880.8203</v>
      </c>
      <c r="X472" s="78">
        <f t="shared" si="199"/>
        <v>2719471590319.5303</v>
      </c>
      <c r="Y472" s="78">
        <f t="shared" si="199"/>
        <v>7212500000</v>
      </c>
      <c r="Z472" s="78">
        <f t="shared" si="199"/>
        <v>3000000000</v>
      </c>
      <c r="AA472" s="78">
        <f t="shared" si="199"/>
        <v>366258522500</v>
      </c>
      <c r="AB472" s="78">
        <f t="shared" si="199"/>
        <v>18734758000</v>
      </c>
      <c r="AC472" s="78">
        <f t="shared" si="199"/>
        <v>148321948418.29001</v>
      </c>
      <c r="AD472" s="78">
        <f t="shared" si="199"/>
        <v>674661815643</v>
      </c>
      <c r="AE472" s="78">
        <f t="shared" si="199"/>
        <v>11250000000</v>
      </c>
      <c r="AF472" s="78">
        <f t="shared" si="199"/>
        <v>3450051063723.8701</v>
      </c>
      <c r="AG472" s="78">
        <f t="shared" si="199"/>
        <v>269231015467</v>
      </c>
      <c r="AH472" s="78">
        <f t="shared" si="199"/>
        <v>1560469782815.8701</v>
      </c>
      <c r="AI472" s="78">
        <f t="shared" si="199"/>
        <v>1620350265441</v>
      </c>
      <c r="AJ472" s="78">
        <f t="shared" si="199"/>
        <v>173389665339</v>
      </c>
      <c r="AK472" s="78">
        <f t="shared" si="199"/>
        <v>173389665339</v>
      </c>
      <c r="AL472" s="78">
        <f t="shared" si="199"/>
        <v>0</v>
      </c>
      <c r="AM472" s="78">
        <f t="shared" si="199"/>
        <v>0</v>
      </c>
      <c r="AN472" s="78">
        <f t="shared" si="199"/>
        <v>0</v>
      </c>
      <c r="AO472" s="78">
        <f t="shared" si="199"/>
        <v>0</v>
      </c>
      <c r="AP472" s="78">
        <f t="shared" si="199"/>
        <v>0</v>
      </c>
      <c r="AQ472" s="78">
        <f t="shared" si="199"/>
        <v>40552000000</v>
      </c>
      <c r="AR472" s="78">
        <f t="shared" si="199"/>
        <v>0</v>
      </c>
      <c r="AS472" s="78">
        <f t="shared" si="199"/>
        <v>16000000000</v>
      </c>
      <c r="AT472" s="78">
        <f t="shared" si="199"/>
        <v>24552000000</v>
      </c>
      <c r="AU472" s="78">
        <f t="shared" si="199"/>
        <v>0</v>
      </c>
      <c r="AV472" s="78">
        <f t="shared" si="199"/>
        <v>-132837665339</v>
      </c>
      <c r="AW472" s="78">
        <f t="shared" si="199"/>
        <v>132837665339</v>
      </c>
      <c r="AX472" s="79">
        <f t="shared" si="199"/>
        <v>0</v>
      </c>
      <c r="AY472" s="80">
        <f t="shared" si="199"/>
        <v>7</v>
      </c>
      <c r="AZ472" s="81">
        <f t="shared" si="199"/>
        <v>0</v>
      </c>
      <c r="BA472" s="64"/>
      <c r="BB472" s="64"/>
      <c r="BC472" s="64"/>
      <c r="BD472" s="64"/>
      <c r="BE472" s="64"/>
      <c r="BF472" s="64"/>
      <c r="BJ472" s="64"/>
    </row>
    <row r="473" spans="1:62" ht="15" customHeight="1" x14ac:dyDescent="0.25">
      <c r="A473" s="42" t="s">
        <v>611</v>
      </c>
      <c r="B473" s="42" t="s">
        <v>611</v>
      </c>
      <c r="C473" s="43" t="s">
        <v>612</v>
      </c>
      <c r="D473" s="44" t="s">
        <v>121</v>
      </c>
      <c r="E473" s="45">
        <v>42368</v>
      </c>
      <c r="F473" s="82">
        <f t="shared" si="160"/>
        <v>3312288835750</v>
      </c>
      <c r="G473" s="47">
        <f t="shared" si="161"/>
        <v>1004414626050</v>
      </c>
      <c r="H473" s="47">
        <v>872034820320</v>
      </c>
      <c r="I473" s="47">
        <v>4470511950</v>
      </c>
      <c r="J473" s="47">
        <v>20311029600</v>
      </c>
      <c r="K473" s="47">
        <v>107598264180</v>
      </c>
      <c r="L473" s="47">
        <f t="shared" si="162"/>
        <v>2290706746000</v>
      </c>
      <c r="M473" s="47">
        <v>144994660000</v>
      </c>
      <c r="N473" s="47">
        <v>1272925036000</v>
      </c>
      <c r="O473" s="47">
        <v>872787050000</v>
      </c>
      <c r="P473" s="47">
        <f t="shared" si="163"/>
        <v>17167463700</v>
      </c>
      <c r="Q473" s="47">
        <v>12167463700</v>
      </c>
      <c r="R473" s="47">
        <v>0</v>
      </c>
      <c r="S473" s="47">
        <v>0</v>
      </c>
      <c r="T473" s="47">
        <v>5000000000</v>
      </c>
      <c r="U473" s="47">
        <v>0</v>
      </c>
      <c r="V473" s="47">
        <f t="shared" si="164"/>
        <v>3397081044750</v>
      </c>
      <c r="W473" s="47">
        <f t="shared" si="165"/>
        <v>1658344358896</v>
      </c>
      <c r="X473" s="47">
        <v>671388581000</v>
      </c>
      <c r="Y473" s="47">
        <v>0</v>
      </c>
      <c r="Z473" s="47">
        <v>0</v>
      </c>
      <c r="AA473" s="47">
        <v>612038500000</v>
      </c>
      <c r="AB473" s="47">
        <v>2000000000</v>
      </c>
      <c r="AC473" s="47">
        <v>356144473896</v>
      </c>
      <c r="AD473" s="47">
        <v>14272804000</v>
      </c>
      <c r="AE473" s="47">
        <v>2500000000</v>
      </c>
      <c r="AF473" s="47">
        <f t="shared" si="166"/>
        <v>1738736685854</v>
      </c>
      <c r="AG473" s="47">
        <v>129115338193</v>
      </c>
      <c r="AH473" s="47">
        <v>1050878038711</v>
      </c>
      <c r="AI473" s="47">
        <v>558743308950</v>
      </c>
      <c r="AJ473" s="47">
        <f t="shared" si="167"/>
        <v>93992209000</v>
      </c>
      <c r="AK473" s="47">
        <v>93992209000</v>
      </c>
      <c r="AL473" s="47">
        <v>0</v>
      </c>
      <c r="AM473" s="47">
        <v>0</v>
      </c>
      <c r="AN473" s="47">
        <v>0</v>
      </c>
      <c r="AO473" s="47">
        <v>0</v>
      </c>
      <c r="AP473" s="47">
        <v>0</v>
      </c>
      <c r="AQ473" s="47">
        <f t="shared" si="168"/>
        <v>9200000000</v>
      </c>
      <c r="AR473" s="47">
        <v>0</v>
      </c>
      <c r="AS473" s="47">
        <v>9070000000</v>
      </c>
      <c r="AT473" s="47">
        <v>130000000</v>
      </c>
      <c r="AU473" s="47">
        <v>0</v>
      </c>
      <c r="AV473" s="48">
        <f t="shared" si="169"/>
        <v>-84792209000</v>
      </c>
      <c r="AW473" s="48">
        <f t="shared" si="179"/>
        <v>84792209000</v>
      </c>
      <c r="AX473" s="49">
        <f t="shared" si="190"/>
        <v>0</v>
      </c>
      <c r="AY473" s="50">
        <v>1</v>
      </c>
      <c r="AZ473" s="51"/>
      <c r="BA473" s="6" t="s">
        <v>95</v>
      </c>
      <c r="BB473" s="52">
        <v>1</v>
      </c>
      <c r="BC473" s="6"/>
      <c r="BD473" s="6"/>
      <c r="BG473" s="5" t="s">
        <v>96</v>
      </c>
      <c r="BH473" s="5" t="s">
        <v>155</v>
      </c>
      <c r="BJ473" s="6">
        <v>1</v>
      </c>
    </row>
    <row r="474" spans="1:62" ht="15" customHeight="1" x14ac:dyDescent="0.25">
      <c r="A474" s="67">
        <f>A468+1</f>
        <v>351</v>
      </c>
      <c r="B474" s="67">
        <v>1</v>
      </c>
      <c r="C474" s="54" t="s">
        <v>613</v>
      </c>
      <c r="D474" s="55" t="s">
        <v>94</v>
      </c>
      <c r="E474" s="56">
        <v>42396</v>
      </c>
      <c r="F474" s="57">
        <f t="shared" si="160"/>
        <v>1739780411106</v>
      </c>
      <c r="G474" s="58">
        <f t="shared" si="161"/>
        <v>120000000000</v>
      </c>
      <c r="H474" s="58">
        <v>35622956842</v>
      </c>
      <c r="I474" s="58">
        <v>25749930000</v>
      </c>
      <c r="J474" s="58">
        <v>2100000000</v>
      </c>
      <c r="K474" s="58">
        <v>56527113158</v>
      </c>
      <c r="L474" s="58">
        <f t="shared" si="162"/>
        <v>1367771355000</v>
      </c>
      <c r="M474" s="58">
        <v>166089715000</v>
      </c>
      <c r="N474" s="58">
        <v>874296584000</v>
      </c>
      <c r="O474" s="58">
        <v>327385056000</v>
      </c>
      <c r="P474" s="58">
        <f t="shared" si="163"/>
        <v>252009056106</v>
      </c>
      <c r="Q474" s="58">
        <v>1437635905</v>
      </c>
      <c r="R474" s="58">
        <v>0</v>
      </c>
      <c r="S474" s="58">
        <v>39155225201</v>
      </c>
      <c r="T474" s="58">
        <v>38464478000</v>
      </c>
      <c r="U474" s="58">
        <v>172951717000</v>
      </c>
      <c r="V474" s="58">
        <f t="shared" si="164"/>
        <v>1785841357106</v>
      </c>
      <c r="W474" s="58">
        <f t="shared" si="165"/>
        <v>1018575705332</v>
      </c>
      <c r="X474" s="58">
        <v>723872535748</v>
      </c>
      <c r="Y474" s="58">
        <v>0</v>
      </c>
      <c r="Z474" s="58">
        <v>319618000</v>
      </c>
      <c r="AA474" s="58">
        <v>4525000000</v>
      </c>
      <c r="AB474" s="58">
        <v>0</v>
      </c>
      <c r="AC474" s="58">
        <v>6137288684</v>
      </c>
      <c r="AD474" s="58">
        <v>282221262900</v>
      </c>
      <c r="AE474" s="58">
        <v>1500000000</v>
      </c>
      <c r="AF474" s="58">
        <f t="shared" si="166"/>
        <v>767265651774</v>
      </c>
      <c r="AG474" s="58">
        <v>40747555385</v>
      </c>
      <c r="AH474" s="58">
        <v>358779077965</v>
      </c>
      <c r="AI474" s="58">
        <v>367739018424</v>
      </c>
      <c r="AJ474" s="58">
        <f t="shared" si="167"/>
        <v>49560946000</v>
      </c>
      <c r="AK474" s="58">
        <v>48560946000</v>
      </c>
      <c r="AL474" s="58">
        <v>0</v>
      </c>
      <c r="AM474" s="58">
        <v>0</v>
      </c>
      <c r="AN474" s="58">
        <v>0</v>
      </c>
      <c r="AO474" s="58">
        <v>1000000000</v>
      </c>
      <c r="AP474" s="58">
        <v>0</v>
      </c>
      <c r="AQ474" s="58">
        <f t="shared" si="168"/>
        <v>3500000000</v>
      </c>
      <c r="AR474" s="58">
        <v>0</v>
      </c>
      <c r="AS474" s="58">
        <v>2500000000</v>
      </c>
      <c r="AT474" s="58">
        <v>0</v>
      </c>
      <c r="AU474" s="58">
        <v>1000000000</v>
      </c>
      <c r="AV474" s="59">
        <f t="shared" si="169"/>
        <v>-46060946000</v>
      </c>
      <c r="AW474" s="59">
        <f t="shared" si="179"/>
        <v>46060946000</v>
      </c>
      <c r="AX474" s="60">
        <f t="shared" si="190"/>
        <v>0</v>
      </c>
      <c r="AY474" s="61"/>
      <c r="AZ474" s="62">
        <v>1</v>
      </c>
      <c r="BA474" s="52">
        <v>1</v>
      </c>
      <c r="BB474" s="6"/>
      <c r="BC474" s="6"/>
      <c r="BD474" s="6"/>
      <c r="BG474" s="5" t="s">
        <v>96</v>
      </c>
      <c r="BH474" s="5" t="s">
        <v>106</v>
      </c>
      <c r="BJ474" s="6">
        <v>1</v>
      </c>
    </row>
    <row r="475" spans="1:62" ht="15" customHeight="1" x14ac:dyDescent="0.25">
      <c r="A475" s="53">
        <f t="shared" ref="A475:B486" si="200">A474+1</f>
        <v>352</v>
      </c>
      <c r="B475" s="53">
        <f t="shared" si="200"/>
        <v>2</v>
      </c>
      <c r="C475" s="54" t="s">
        <v>614</v>
      </c>
      <c r="D475" s="55" t="s">
        <v>237</v>
      </c>
      <c r="E475" s="56">
        <v>42397</v>
      </c>
      <c r="F475" s="57">
        <f t="shared" si="160"/>
        <v>747697349260</v>
      </c>
      <c r="G475" s="58">
        <f t="shared" si="161"/>
        <v>17940000000</v>
      </c>
      <c r="H475" s="58">
        <v>4915225000</v>
      </c>
      <c r="I475" s="58">
        <v>4671750000</v>
      </c>
      <c r="J475" s="58">
        <v>222525000</v>
      </c>
      <c r="K475" s="58">
        <v>8130500000</v>
      </c>
      <c r="L475" s="58">
        <f t="shared" si="162"/>
        <v>594503397260</v>
      </c>
      <c r="M475" s="58">
        <v>15031414000</v>
      </c>
      <c r="N475" s="58">
        <v>455778935000</v>
      </c>
      <c r="O475" s="58">
        <v>123693048260</v>
      </c>
      <c r="P475" s="58">
        <f t="shared" si="163"/>
        <v>135253952000</v>
      </c>
      <c r="Q475" s="58">
        <v>1250000000</v>
      </c>
      <c r="R475" s="58">
        <v>0</v>
      </c>
      <c r="S475" s="58">
        <v>13695226000</v>
      </c>
      <c r="T475" s="58">
        <v>35307118000</v>
      </c>
      <c r="U475" s="58">
        <v>85001608000</v>
      </c>
      <c r="V475" s="58">
        <f t="shared" si="164"/>
        <v>803707160260</v>
      </c>
      <c r="W475" s="58">
        <f t="shared" si="165"/>
        <v>441065118200</v>
      </c>
      <c r="X475" s="58">
        <v>289818053500</v>
      </c>
      <c r="Y475" s="58">
        <v>0</v>
      </c>
      <c r="Z475" s="58">
        <v>0</v>
      </c>
      <c r="AA475" s="58">
        <v>15355000000</v>
      </c>
      <c r="AB475" s="58">
        <v>562000000</v>
      </c>
      <c r="AC475" s="58">
        <v>958696500</v>
      </c>
      <c r="AD475" s="58">
        <v>132713852600</v>
      </c>
      <c r="AE475" s="58">
        <v>1657515600</v>
      </c>
      <c r="AF475" s="58">
        <f t="shared" si="166"/>
        <v>362642042060</v>
      </c>
      <c r="AG475" s="58">
        <v>25891534600</v>
      </c>
      <c r="AH475" s="58">
        <v>128008005134</v>
      </c>
      <c r="AI475" s="58">
        <v>208742502326</v>
      </c>
      <c r="AJ475" s="58">
        <f t="shared" si="167"/>
        <v>59259811000</v>
      </c>
      <c r="AK475" s="58">
        <v>59259811000</v>
      </c>
      <c r="AL475" s="58">
        <v>0</v>
      </c>
      <c r="AM475" s="58">
        <v>0</v>
      </c>
      <c r="AN475" s="58">
        <v>0</v>
      </c>
      <c r="AO475" s="58">
        <v>0</v>
      </c>
      <c r="AP475" s="58">
        <v>0</v>
      </c>
      <c r="AQ475" s="58">
        <f t="shared" si="168"/>
        <v>3250000000</v>
      </c>
      <c r="AR475" s="58">
        <v>0</v>
      </c>
      <c r="AS475" s="58">
        <v>3250000000</v>
      </c>
      <c r="AT475" s="58">
        <v>0</v>
      </c>
      <c r="AU475" s="58">
        <v>0</v>
      </c>
      <c r="AV475" s="59">
        <f t="shared" si="169"/>
        <v>-56009811000</v>
      </c>
      <c r="AW475" s="59">
        <f t="shared" si="179"/>
        <v>56009811000</v>
      </c>
      <c r="AX475" s="60">
        <f t="shared" si="190"/>
        <v>0</v>
      </c>
      <c r="AY475" s="61"/>
      <c r="AZ475" s="62">
        <v>1</v>
      </c>
      <c r="BA475" s="52">
        <v>1</v>
      </c>
      <c r="BB475" s="6"/>
      <c r="BC475" s="6"/>
      <c r="BD475" s="6"/>
      <c r="BG475" s="5" t="s">
        <v>96</v>
      </c>
      <c r="BH475" s="5" t="s">
        <v>137</v>
      </c>
      <c r="BJ475" s="6">
        <v>1</v>
      </c>
    </row>
    <row r="476" spans="1:62" s="74" customFormat="1" ht="15" customHeight="1" x14ac:dyDescent="0.25">
      <c r="A476" s="67">
        <f t="shared" si="200"/>
        <v>353</v>
      </c>
      <c r="B476" s="67">
        <f t="shared" si="200"/>
        <v>3</v>
      </c>
      <c r="C476" s="68" t="s">
        <v>615</v>
      </c>
      <c r="D476" s="84" t="s">
        <v>117</v>
      </c>
      <c r="E476" s="65">
        <v>42369</v>
      </c>
      <c r="F476" s="69">
        <f t="shared" si="160"/>
        <v>579715126290</v>
      </c>
      <c r="G476" s="70">
        <f t="shared" si="161"/>
        <v>12498700000</v>
      </c>
      <c r="H476" s="70">
        <v>2826000000</v>
      </c>
      <c r="I476" s="70">
        <v>4085980000</v>
      </c>
      <c r="J476" s="70">
        <v>0</v>
      </c>
      <c r="K476" s="70">
        <v>5586720000</v>
      </c>
      <c r="L476" s="70">
        <f t="shared" si="162"/>
        <v>501924050000</v>
      </c>
      <c r="M476" s="70">
        <v>17682650000</v>
      </c>
      <c r="N476" s="70">
        <v>363653690000</v>
      </c>
      <c r="O476" s="70">
        <v>120587710000</v>
      </c>
      <c r="P476" s="70">
        <f t="shared" si="163"/>
        <v>65292376290</v>
      </c>
      <c r="Q476" s="70">
        <v>0</v>
      </c>
      <c r="R476" s="70">
        <v>0</v>
      </c>
      <c r="S476" s="70">
        <v>9435356290</v>
      </c>
      <c r="T476" s="70">
        <v>16616990000</v>
      </c>
      <c r="U476" s="70">
        <v>39240030000</v>
      </c>
      <c r="V476" s="70">
        <f t="shared" si="164"/>
        <v>615992067002</v>
      </c>
      <c r="W476" s="70">
        <f t="shared" si="165"/>
        <v>226598379974</v>
      </c>
      <c r="X476" s="70">
        <v>139277069253</v>
      </c>
      <c r="Y476" s="70">
        <v>0</v>
      </c>
      <c r="Z476" s="70">
        <v>0</v>
      </c>
      <c r="AA476" s="70">
        <v>4037500000</v>
      </c>
      <c r="AB476" s="70">
        <v>0</v>
      </c>
      <c r="AC476" s="70">
        <v>0</v>
      </c>
      <c r="AD476" s="70">
        <v>80283810721</v>
      </c>
      <c r="AE476" s="70">
        <v>3000000000</v>
      </c>
      <c r="AF476" s="70">
        <f t="shared" si="166"/>
        <v>389393687028</v>
      </c>
      <c r="AG476" s="70">
        <v>30554175000</v>
      </c>
      <c r="AH476" s="70">
        <v>137564278982</v>
      </c>
      <c r="AI476" s="70">
        <v>221275233046</v>
      </c>
      <c r="AJ476" s="70">
        <f t="shared" si="167"/>
        <v>39457940712</v>
      </c>
      <c r="AK476" s="70">
        <v>39457940712</v>
      </c>
      <c r="AL476" s="70">
        <v>0</v>
      </c>
      <c r="AM476" s="70">
        <v>0</v>
      </c>
      <c r="AN476" s="70">
        <v>0</v>
      </c>
      <c r="AO476" s="70">
        <v>0</v>
      </c>
      <c r="AP476" s="70">
        <v>0</v>
      </c>
      <c r="AQ476" s="70">
        <f t="shared" si="168"/>
        <v>3181000000</v>
      </c>
      <c r="AR476" s="70">
        <v>0</v>
      </c>
      <c r="AS476" s="70">
        <v>3181000000</v>
      </c>
      <c r="AT476" s="70">
        <v>0</v>
      </c>
      <c r="AU476" s="70">
        <v>0</v>
      </c>
      <c r="AV476" s="71">
        <f t="shared" si="169"/>
        <v>-36276940712</v>
      </c>
      <c r="AW476" s="71">
        <f t="shared" si="179"/>
        <v>36276940712</v>
      </c>
      <c r="AX476" s="60">
        <f t="shared" si="190"/>
        <v>0</v>
      </c>
      <c r="AY476" s="72">
        <v>1</v>
      </c>
      <c r="AZ476" s="73"/>
      <c r="BA476" s="52">
        <v>1</v>
      </c>
      <c r="BB476" s="64"/>
      <c r="BC476" s="64"/>
      <c r="BD476" s="64"/>
      <c r="BE476" s="52">
        <v>1</v>
      </c>
      <c r="BF476" s="64"/>
      <c r="BG476" s="74" t="s">
        <v>96</v>
      </c>
      <c r="BH476" s="74" t="s">
        <v>109</v>
      </c>
      <c r="BJ476" s="64">
        <v>1</v>
      </c>
    </row>
    <row r="477" spans="1:62" ht="15" customHeight="1" x14ac:dyDescent="0.25">
      <c r="A477" s="53">
        <f t="shared" si="200"/>
        <v>354</v>
      </c>
      <c r="B477" s="53">
        <f t="shared" si="200"/>
        <v>4</v>
      </c>
      <c r="C477" s="54" t="s">
        <v>616</v>
      </c>
      <c r="D477" s="55" t="s">
        <v>121</v>
      </c>
      <c r="E477" s="56">
        <v>42369</v>
      </c>
      <c r="F477" s="57">
        <f t="shared" si="160"/>
        <v>979548488843.55005</v>
      </c>
      <c r="G477" s="58">
        <f t="shared" si="161"/>
        <v>47418718747.550003</v>
      </c>
      <c r="H477" s="58">
        <v>5605998680.6000004</v>
      </c>
      <c r="I477" s="58">
        <v>3538166000</v>
      </c>
      <c r="J477" s="58">
        <v>1272394449.95</v>
      </c>
      <c r="K477" s="58">
        <v>37002159617</v>
      </c>
      <c r="L477" s="58">
        <f t="shared" si="162"/>
        <v>786845046000</v>
      </c>
      <c r="M477" s="58">
        <v>26609063000</v>
      </c>
      <c r="N477" s="58">
        <v>531825933000</v>
      </c>
      <c r="O477" s="58">
        <v>228410050000</v>
      </c>
      <c r="P477" s="58">
        <f t="shared" si="163"/>
        <v>145284724096</v>
      </c>
      <c r="Q477" s="58">
        <v>0</v>
      </c>
      <c r="R477" s="58">
        <v>0</v>
      </c>
      <c r="S477" s="58">
        <v>16858332546</v>
      </c>
      <c r="T477" s="58">
        <v>59181223800</v>
      </c>
      <c r="U477" s="58">
        <v>69245167750</v>
      </c>
      <c r="V477" s="58">
        <f t="shared" si="164"/>
        <v>1043113588509.7101</v>
      </c>
      <c r="W477" s="58">
        <f t="shared" si="165"/>
        <v>489798189217.14001</v>
      </c>
      <c r="X477" s="58">
        <v>343742091789.14001</v>
      </c>
      <c r="Y477" s="58">
        <v>0</v>
      </c>
      <c r="Z477" s="58">
        <v>0</v>
      </c>
      <c r="AA477" s="58">
        <v>11180000000</v>
      </c>
      <c r="AB477" s="58">
        <v>8011050750</v>
      </c>
      <c r="AC477" s="58">
        <v>914416468</v>
      </c>
      <c r="AD477" s="58">
        <v>125250630210</v>
      </c>
      <c r="AE477" s="58">
        <v>700000000</v>
      </c>
      <c r="AF477" s="58">
        <f t="shared" si="166"/>
        <v>553315399292.57007</v>
      </c>
      <c r="AG477" s="58">
        <v>50699986915.779999</v>
      </c>
      <c r="AH477" s="58">
        <v>174689447194.03</v>
      </c>
      <c r="AI477" s="58">
        <v>327925965182.76001</v>
      </c>
      <c r="AJ477" s="58">
        <f t="shared" si="167"/>
        <v>68865099666.160004</v>
      </c>
      <c r="AK477" s="58">
        <v>68865099666.160004</v>
      </c>
      <c r="AL477" s="58">
        <v>0</v>
      </c>
      <c r="AM477" s="58">
        <v>0</v>
      </c>
      <c r="AN477" s="58">
        <v>0</v>
      </c>
      <c r="AO477" s="58">
        <v>0</v>
      </c>
      <c r="AP477" s="58">
        <v>0</v>
      </c>
      <c r="AQ477" s="58">
        <f t="shared" si="168"/>
        <v>5300000000</v>
      </c>
      <c r="AR477" s="58">
        <v>0</v>
      </c>
      <c r="AS477" s="58">
        <v>1300000000</v>
      </c>
      <c r="AT477" s="58">
        <v>4000000000</v>
      </c>
      <c r="AU477" s="58">
        <v>0</v>
      </c>
      <c r="AV477" s="59">
        <f t="shared" si="169"/>
        <v>-63565099666.160034</v>
      </c>
      <c r="AW477" s="59">
        <f t="shared" si="179"/>
        <v>63565099666.160004</v>
      </c>
      <c r="AX477" s="60">
        <f t="shared" si="190"/>
        <v>0</v>
      </c>
      <c r="AY477" s="61">
        <v>1</v>
      </c>
      <c r="AZ477" s="62"/>
      <c r="BA477" s="52">
        <v>1</v>
      </c>
      <c r="BB477" s="6"/>
      <c r="BC477" s="6"/>
      <c r="BD477" s="6"/>
      <c r="BE477" s="52">
        <v>1</v>
      </c>
      <c r="BG477" s="5" t="s">
        <v>96</v>
      </c>
      <c r="BH477" s="5" t="s">
        <v>97</v>
      </c>
      <c r="BJ477" s="6">
        <v>1</v>
      </c>
    </row>
    <row r="478" spans="1:62" ht="15" customHeight="1" x14ac:dyDescent="0.25">
      <c r="A478" s="53">
        <f t="shared" si="200"/>
        <v>355</v>
      </c>
      <c r="B478" s="53">
        <f t="shared" si="200"/>
        <v>5</v>
      </c>
      <c r="C478" s="54" t="s">
        <v>617</v>
      </c>
      <c r="D478" s="55" t="s">
        <v>111</v>
      </c>
      <c r="E478" s="56">
        <v>42369</v>
      </c>
      <c r="F478" s="57">
        <f t="shared" si="160"/>
        <v>1238803665193</v>
      </c>
      <c r="G478" s="58">
        <f t="shared" si="161"/>
        <v>53060828876</v>
      </c>
      <c r="H478" s="58">
        <v>26071334726</v>
      </c>
      <c r="I478" s="58">
        <v>3802250000</v>
      </c>
      <c r="J478" s="58">
        <v>1963775150</v>
      </c>
      <c r="K478" s="58">
        <v>21223469000</v>
      </c>
      <c r="L478" s="58">
        <f t="shared" si="162"/>
        <v>1051363361340</v>
      </c>
      <c r="M478" s="58">
        <v>30422726000</v>
      </c>
      <c r="N478" s="58">
        <v>663388901000</v>
      </c>
      <c r="O478" s="58">
        <v>357551734340</v>
      </c>
      <c r="P478" s="58">
        <f t="shared" si="163"/>
        <v>134379474977</v>
      </c>
      <c r="Q478" s="58">
        <v>6641212910</v>
      </c>
      <c r="R478" s="58">
        <v>0</v>
      </c>
      <c r="S478" s="58">
        <v>24968269067</v>
      </c>
      <c r="T478" s="58">
        <v>5000000000</v>
      </c>
      <c r="U478" s="58">
        <v>97769993000</v>
      </c>
      <c r="V478" s="58">
        <f t="shared" si="164"/>
        <v>1268126787256</v>
      </c>
      <c r="W478" s="58">
        <f t="shared" si="165"/>
        <v>567079602630</v>
      </c>
      <c r="X478" s="58">
        <v>383725266526</v>
      </c>
      <c r="Y478" s="58">
        <v>0</v>
      </c>
      <c r="Z478" s="58">
        <v>0</v>
      </c>
      <c r="AA478" s="58">
        <v>5555000000</v>
      </c>
      <c r="AB478" s="58">
        <v>5074700000</v>
      </c>
      <c r="AC478" s="58">
        <v>2686058472</v>
      </c>
      <c r="AD478" s="58">
        <v>168038577632</v>
      </c>
      <c r="AE478" s="58">
        <v>2000000000</v>
      </c>
      <c r="AF478" s="58">
        <f t="shared" si="166"/>
        <v>701047184626</v>
      </c>
      <c r="AG478" s="58">
        <v>57712259527</v>
      </c>
      <c r="AH478" s="58">
        <v>332553861961</v>
      </c>
      <c r="AI478" s="58">
        <v>310781063138</v>
      </c>
      <c r="AJ478" s="58">
        <f t="shared" si="167"/>
        <v>32323122063</v>
      </c>
      <c r="AK478" s="58">
        <v>32323122063</v>
      </c>
      <c r="AL478" s="58">
        <v>0</v>
      </c>
      <c r="AM478" s="58">
        <v>0</v>
      </c>
      <c r="AN478" s="58">
        <v>0</v>
      </c>
      <c r="AO478" s="58">
        <v>0</v>
      </c>
      <c r="AP478" s="58">
        <v>0</v>
      </c>
      <c r="AQ478" s="58">
        <f t="shared" si="168"/>
        <v>3000000000</v>
      </c>
      <c r="AR478" s="58">
        <v>0</v>
      </c>
      <c r="AS478" s="58">
        <v>3000000000</v>
      </c>
      <c r="AT478" s="58">
        <v>0</v>
      </c>
      <c r="AU478" s="58">
        <v>0</v>
      </c>
      <c r="AV478" s="59">
        <f t="shared" si="169"/>
        <v>-29323122063</v>
      </c>
      <c r="AW478" s="59">
        <f t="shared" si="179"/>
        <v>29323122063</v>
      </c>
      <c r="AX478" s="60">
        <f t="shared" si="190"/>
        <v>0</v>
      </c>
      <c r="AY478" s="61">
        <v>1</v>
      </c>
      <c r="AZ478" s="62"/>
      <c r="BA478" s="52">
        <v>1</v>
      </c>
      <c r="BB478" s="6"/>
      <c r="BC478" s="6"/>
      <c r="BD478" s="6"/>
      <c r="BE478" s="6">
        <v>1</v>
      </c>
      <c r="BG478" s="5" t="s">
        <v>96</v>
      </c>
      <c r="BH478" s="5" t="s">
        <v>109</v>
      </c>
      <c r="BJ478" s="6">
        <v>1</v>
      </c>
    </row>
    <row r="479" spans="1:62" ht="15" customHeight="1" x14ac:dyDescent="0.25">
      <c r="A479" s="53">
        <f t="shared" si="200"/>
        <v>356</v>
      </c>
      <c r="B479" s="53">
        <f t="shared" si="200"/>
        <v>6</v>
      </c>
      <c r="C479" s="54" t="s">
        <v>618</v>
      </c>
      <c r="D479" s="55" t="s">
        <v>104</v>
      </c>
      <c r="E479" s="56">
        <v>42348</v>
      </c>
      <c r="F479" s="57">
        <f t="shared" si="160"/>
        <v>1030649753124</v>
      </c>
      <c r="G479" s="58">
        <f t="shared" si="161"/>
        <v>85669544362</v>
      </c>
      <c r="H479" s="58">
        <v>30347262626</v>
      </c>
      <c r="I479" s="58">
        <v>12927058060</v>
      </c>
      <c r="J479" s="58">
        <v>1106416985</v>
      </c>
      <c r="K479" s="58">
        <v>41288806691</v>
      </c>
      <c r="L479" s="58">
        <f t="shared" si="162"/>
        <v>816281744893</v>
      </c>
      <c r="M479" s="58">
        <v>99856884893</v>
      </c>
      <c r="N479" s="58">
        <v>513236020000</v>
      </c>
      <c r="O479" s="58">
        <v>203188840000</v>
      </c>
      <c r="P479" s="58">
        <f t="shared" si="163"/>
        <v>128698463869</v>
      </c>
      <c r="Q479" s="58">
        <v>0</v>
      </c>
      <c r="R479" s="58">
        <v>0</v>
      </c>
      <c r="S479" s="58">
        <v>10768454869</v>
      </c>
      <c r="T479" s="58">
        <v>41724620000</v>
      </c>
      <c r="U479" s="58">
        <v>76205389000</v>
      </c>
      <c r="V479" s="58">
        <f t="shared" si="164"/>
        <v>1018492137006</v>
      </c>
      <c r="W479" s="58">
        <f t="shared" si="165"/>
        <v>451484534361</v>
      </c>
      <c r="X479" s="58">
        <v>298206965370</v>
      </c>
      <c r="Y479" s="58">
        <v>2000000000</v>
      </c>
      <c r="Z479" s="58">
        <v>0</v>
      </c>
      <c r="AA479" s="58">
        <v>8017500000</v>
      </c>
      <c r="AB479" s="58">
        <v>0</v>
      </c>
      <c r="AC479" s="58">
        <v>3746860400</v>
      </c>
      <c r="AD479" s="58">
        <v>138013208591</v>
      </c>
      <c r="AE479" s="58">
        <v>1500000000</v>
      </c>
      <c r="AF479" s="58">
        <f t="shared" si="166"/>
        <v>567007602645</v>
      </c>
      <c r="AG479" s="58">
        <v>49027430817</v>
      </c>
      <c r="AH479" s="58">
        <v>147412725241</v>
      </c>
      <c r="AI479" s="58">
        <v>370567446587</v>
      </c>
      <c r="AJ479" s="58">
        <f t="shared" si="167"/>
        <v>67842383882</v>
      </c>
      <c r="AK479" s="58">
        <v>67842383882</v>
      </c>
      <c r="AL479" s="58">
        <v>0</v>
      </c>
      <c r="AM479" s="58">
        <v>0</v>
      </c>
      <c r="AN479" s="58">
        <v>0</v>
      </c>
      <c r="AO479" s="58">
        <v>0</v>
      </c>
      <c r="AP479" s="58">
        <v>0</v>
      </c>
      <c r="AQ479" s="58">
        <f t="shared" si="168"/>
        <v>80000000000</v>
      </c>
      <c r="AR479" s="58">
        <v>0</v>
      </c>
      <c r="AS479" s="58">
        <v>0</v>
      </c>
      <c r="AT479" s="58">
        <v>80000000000</v>
      </c>
      <c r="AU479" s="58">
        <v>0</v>
      </c>
      <c r="AV479" s="59">
        <f t="shared" si="169"/>
        <v>12157616118</v>
      </c>
      <c r="AW479" s="59">
        <f t="shared" si="179"/>
        <v>-12157616118</v>
      </c>
      <c r="AX479" s="60">
        <f t="shared" si="190"/>
        <v>0</v>
      </c>
      <c r="AY479" s="61">
        <v>1</v>
      </c>
      <c r="AZ479" s="62"/>
      <c r="BA479" s="52">
        <v>1</v>
      </c>
      <c r="BB479" s="6"/>
      <c r="BC479" s="6"/>
      <c r="BD479" s="6"/>
      <c r="BG479" s="5" t="s">
        <v>619</v>
      </c>
      <c r="BH479" s="5" t="s">
        <v>124</v>
      </c>
      <c r="BJ479" s="6">
        <v>1</v>
      </c>
    </row>
    <row r="480" spans="1:62" s="74" customFormat="1" ht="15" customHeight="1" x14ac:dyDescent="0.25">
      <c r="A480" s="67">
        <f t="shared" si="200"/>
        <v>357</v>
      </c>
      <c r="B480" s="67">
        <f t="shared" si="200"/>
        <v>7</v>
      </c>
      <c r="C480" s="68" t="s">
        <v>620</v>
      </c>
      <c r="D480" s="84" t="s">
        <v>101</v>
      </c>
      <c r="E480" s="65">
        <v>42368</v>
      </c>
      <c r="F480" s="69">
        <f t="shared" si="160"/>
        <v>855811582170</v>
      </c>
      <c r="G480" s="70">
        <f t="shared" si="161"/>
        <v>25000000000</v>
      </c>
      <c r="H480" s="70">
        <v>5836500000</v>
      </c>
      <c r="I480" s="70">
        <v>13510700000</v>
      </c>
      <c r="J480" s="70">
        <v>0</v>
      </c>
      <c r="K480" s="70">
        <v>5652800000</v>
      </c>
      <c r="L480" s="70">
        <f t="shared" si="162"/>
        <v>686878635661</v>
      </c>
      <c r="M480" s="70">
        <v>27938158661</v>
      </c>
      <c r="N480" s="70">
        <v>548263034000</v>
      </c>
      <c r="O480" s="70">
        <v>110677443000</v>
      </c>
      <c r="P480" s="70">
        <f t="shared" si="163"/>
        <v>143932946509</v>
      </c>
      <c r="Q480" s="70">
        <v>0</v>
      </c>
      <c r="R480" s="70">
        <v>0</v>
      </c>
      <c r="S480" s="70">
        <v>11544923509</v>
      </c>
      <c r="T480" s="70">
        <v>55193049000</v>
      </c>
      <c r="U480" s="70">
        <v>77194974000</v>
      </c>
      <c r="V480" s="70">
        <f t="shared" si="164"/>
        <v>870138389620</v>
      </c>
      <c r="W480" s="70">
        <f t="shared" si="165"/>
        <v>444331057511</v>
      </c>
      <c r="X480" s="70">
        <v>303371384245</v>
      </c>
      <c r="Y480" s="70">
        <v>0</v>
      </c>
      <c r="Z480" s="70">
        <v>0</v>
      </c>
      <c r="AA480" s="70">
        <v>1040000000</v>
      </c>
      <c r="AB480" s="70">
        <v>950000000</v>
      </c>
      <c r="AC480" s="70">
        <v>1571550000</v>
      </c>
      <c r="AD480" s="70">
        <v>135398123266</v>
      </c>
      <c r="AE480" s="70">
        <v>2000000000</v>
      </c>
      <c r="AF480" s="70">
        <f t="shared" si="166"/>
        <v>425807332109</v>
      </c>
      <c r="AG480" s="70">
        <v>34737733140</v>
      </c>
      <c r="AH480" s="70">
        <v>138916535031</v>
      </c>
      <c r="AI480" s="70">
        <v>252153063938</v>
      </c>
      <c r="AJ480" s="70">
        <f t="shared" si="167"/>
        <v>16826807450</v>
      </c>
      <c r="AK480" s="70">
        <v>16826807450</v>
      </c>
      <c r="AL480" s="70">
        <v>0</v>
      </c>
      <c r="AM480" s="70">
        <v>0</v>
      </c>
      <c r="AN480" s="70">
        <v>0</v>
      </c>
      <c r="AO480" s="70">
        <v>0</v>
      </c>
      <c r="AP480" s="70">
        <v>0</v>
      </c>
      <c r="AQ480" s="70">
        <f t="shared" si="168"/>
        <v>2500000000</v>
      </c>
      <c r="AR480" s="70">
        <v>0</v>
      </c>
      <c r="AS480" s="70">
        <v>2500000000</v>
      </c>
      <c r="AT480" s="70">
        <v>0</v>
      </c>
      <c r="AU480" s="70">
        <v>0</v>
      </c>
      <c r="AV480" s="71">
        <f t="shared" si="169"/>
        <v>-14326807450</v>
      </c>
      <c r="AW480" s="71">
        <f t="shared" si="179"/>
        <v>14326807450</v>
      </c>
      <c r="AX480" s="60">
        <f t="shared" si="190"/>
        <v>0</v>
      </c>
      <c r="AY480" s="72">
        <v>1</v>
      </c>
      <c r="AZ480" s="73"/>
      <c r="BA480" s="52">
        <v>1</v>
      </c>
      <c r="BB480" s="64"/>
      <c r="BC480" s="64"/>
      <c r="BD480" s="64"/>
      <c r="BE480" s="52">
        <v>1</v>
      </c>
      <c r="BF480" s="64"/>
      <c r="BG480" s="74" t="s">
        <v>96</v>
      </c>
      <c r="BH480" s="74" t="s">
        <v>186</v>
      </c>
      <c r="BJ480" s="64">
        <v>1</v>
      </c>
    </row>
    <row r="481" spans="1:62" ht="15" customHeight="1" x14ac:dyDescent="0.25">
      <c r="A481" s="53">
        <f t="shared" si="200"/>
        <v>358</v>
      </c>
      <c r="B481" s="53">
        <f t="shared" si="200"/>
        <v>8</v>
      </c>
      <c r="C481" s="54" t="s">
        <v>621</v>
      </c>
      <c r="D481" s="55" t="s">
        <v>126</v>
      </c>
      <c r="E481" s="56">
        <v>42366</v>
      </c>
      <c r="F481" s="57">
        <f t="shared" si="160"/>
        <v>1402094204534.3</v>
      </c>
      <c r="G481" s="58">
        <f t="shared" si="161"/>
        <v>62519764903.300003</v>
      </c>
      <c r="H481" s="58">
        <v>9235000000</v>
      </c>
      <c r="I481" s="58">
        <v>3527312500</v>
      </c>
      <c r="J481" s="58">
        <v>1058666403.3</v>
      </c>
      <c r="K481" s="58">
        <v>48698786000</v>
      </c>
      <c r="L481" s="58">
        <f t="shared" si="162"/>
        <v>1097635542826</v>
      </c>
      <c r="M481" s="58">
        <v>19217051006</v>
      </c>
      <c r="N481" s="58">
        <v>746942048000</v>
      </c>
      <c r="O481" s="58">
        <v>331476443820</v>
      </c>
      <c r="P481" s="58">
        <f t="shared" si="163"/>
        <v>241938896805</v>
      </c>
      <c r="Q481" s="58">
        <v>1667183750</v>
      </c>
      <c r="R481" s="58">
        <v>0</v>
      </c>
      <c r="S481" s="58">
        <v>36352269055</v>
      </c>
      <c r="T481" s="58">
        <v>34213168000</v>
      </c>
      <c r="U481" s="58">
        <v>169706276000</v>
      </c>
      <c r="V481" s="58">
        <f t="shared" si="164"/>
        <v>1415449012453.2998</v>
      </c>
      <c r="W481" s="58">
        <f t="shared" si="165"/>
        <v>855695207305.19995</v>
      </c>
      <c r="X481" s="58">
        <v>599866734303</v>
      </c>
      <c r="Y481" s="58">
        <v>1243665551.5999999</v>
      </c>
      <c r="Z481" s="58">
        <v>0</v>
      </c>
      <c r="AA481" s="58">
        <v>4323400000</v>
      </c>
      <c r="AB481" s="58">
        <v>500000000</v>
      </c>
      <c r="AC481" s="58">
        <v>1276231250</v>
      </c>
      <c r="AD481" s="58">
        <v>246725176200.60001</v>
      </c>
      <c r="AE481" s="58">
        <v>1760000000</v>
      </c>
      <c r="AF481" s="58">
        <f t="shared" si="166"/>
        <v>559753805148.09998</v>
      </c>
      <c r="AG481" s="58">
        <v>53938822000</v>
      </c>
      <c r="AH481" s="58">
        <v>245216560847</v>
      </c>
      <c r="AI481" s="58">
        <v>260598422301.10001</v>
      </c>
      <c r="AJ481" s="58">
        <f t="shared" si="167"/>
        <v>15954807919</v>
      </c>
      <c r="AK481" s="58">
        <v>15954807919</v>
      </c>
      <c r="AL481" s="58">
        <v>0</v>
      </c>
      <c r="AM481" s="58">
        <v>0</v>
      </c>
      <c r="AN481" s="58">
        <v>0</v>
      </c>
      <c r="AO481" s="58">
        <v>0</v>
      </c>
      <c r="AP481" s="58">
        <v>0</v>
      </c>
      <c r="AQ481" s="58">
        <f t="shared" si="168"/>
        <v>2600000000</v>
      </c>
      <c r="AR481" s="58">
        <v>0</v>
      </c>
      <c r="AS481" s="58">
        <v>0</v>
      </c>
      <c r="AT481" s="58">
        <v>2600000000</v>
      </c>
      <c r="AU481" s="58">
        <v>0</v>
      </c>
      <c r="AV481" s="59">
        <f t="shared" si="169"/>
        <v>-13354807918.999756</v>
      </c>
      <c r="AW481" s="59">
        <f t="shared" si="179"/>
        <v>13354807919</v>
      </c>
      <c r="AX481" s="60">
        <f t="shared" si="190"/>
        <v>2.44140625E-4</v>
      </c>
      <c r="AY481" s="61">
        <v>1</v>
      </c>
      <c r="AZ481" s="62"/>
      <c r="BA481" s="52">
        <v>1</v>
      </c>
      <c r="BB481" s="6"/>
      <c r="BC481" s="6"/>
      <c r="BD481" s="6"/>
      <c r="BG481" s="5" t="s">
        <v>96</v>
      </c>
      <c r="BH481" s="5" t="s">
        <v>102</v>
      </c>
      <c r="BJ481" s="6">
        <v>1</v>
      </c>
    </row>
    <row r="482" spans="1:62" ht="15" customHeight="1" x14ac:dyDescent="0.25">
      <c r="A482" s="53">
        <f t="shared" si="200"/>
        <v>359</v>
      </c>
      <c r="B482" s="53">
        <f t="shared" si="200"/>
        <v>9</v>
      </c>
      <c r="C482" s="54" t="s">
        <v>622</v>
      </c>
      <c r="D482" s="55" t="s">
        <v>220</v>
      </c>
      <c r="E482" s="56">
        <v>42331</v>
      </c>
      <c r="F482" s="57">
        <f t="shared" si="160"/>
        <v>1330594173193.26</v>
      </c>
      <c r="G482" s="58">
        <f t="shared" si="161"/>
        <v>69177696706.259995</v>
      </c>
      <c r="H482" s="58">
        <v>10183100000</v>
      </c>
      <c r="I482" s="58">
        <v>8862420349</v>
      </c>
      <c r="J482" s="58">
        <v>1726918559.26</v>
      </c>
      <c r="K482" s="58">
        <v>48405257798</v>
      </c>
      <c r="L482" s="58">
        <f t="shared" si="162"/>
        <v>994437707180</v>
      </c>
      <c r="M482" s="58">
        <v>32814813000</v>
      </c>
      <c r="N482" s="58">
        <v>725610454000</v>
      </c>
      <c r="O482" s="58">
        <v>236012440180</v>
      </c>
      <c r="P482" s="58">
        <f t="shared" si="163"/>
        <v>266978769307</v>
      </c>
      <c r="Q482" s="58">
        <v>3789870000</v>
      </c>
      <c r="R482" s="58">
        <v>0</v>
      </c>
      <c r="S482" s="58">
        <v>34470997307</v>
      </c>
      <c r="T482" s="58">
        <v>141148950000</v>
      </c>
      <c r="U482" s="58">
        <v>87568952000</v>
      </c>
      <c r="V482" s="58">
        <f t="shared" si="164"/>
        <v>1343559510551.01</v>
      </c>
      <c r="W482" s="58">
        <f t="shared" si="165"/>
        <v>735390348068.01001</v>
      </c>
      <c r="X482" s="58">
        <v>570491894245.01001</v>
      </c>
      <c r="Y482" s="58">
        <v>28654700</v>
      </c>
      <c r="Z482" s="58">
        <v>0</v>
      </c>
      <c r="AA482" s="58">
        <v>5399000000</v>
      </c>
      <c r="AB482" s="58">
        <v>143000000</v>
      </c>
      <c r="AC482" s="58">
        <v>1798446250</v>
      </c>
      <c r="AD482" s="58">
        <v>156529352873</v>
      </c>
      <c r="AE482" s="58">
        <v>1000000000</v>
      </c>
      <c r="AF482" s="58">
        <f t="shared" si="166"/>
        <v>608169162483</v>
      </c>
      <c r="AG482" s="58">
        <v>35480613150</v>
      </c>
      <c r="AH482" s="58">
        <v>324963660305</v>
      </c>
      <c r="AI482" s="58">
        <v>247724889028</v>
      </c>
      <c r="AJ482" s="58">
        <f t="shared" si="167"/>
        <v>16060000000</v>
      </c>
      <c r="AK482" s="58">
        <v>16060000000</v>
      </c>
      <c r="AL482" s="58">
        <v>0</v>
      </c>
      <c r="AM482" s="58">
        <v>0</v>
      </c>
      <c r="AN482" s="58">
        <v>0</v>
      </c>
      <c r="AO482" s="58">
        <v>0</v>
      </c>
      <c r="AP482" s="58">
        <v>0</v>
      </c>
      <c r="AQ482" s="58">
        <f t="shared" si="168"/>
        <v>3094662642.25</v>
      </c>
      <c r="AR482" s="58">
        <v>0</v>
      </c>
      <c r="AS482" s="58">
        <v>3000000000</v>
      </c>
      <c r="AT482" s="58">
        <v>94662642.25</v>
      </c>
      <c r="AU482" s="58">
        <v>0</v>
      </c>
      <c r="AV482" s="59">
        <f t="shared" si="169"/>
        <v>-12965337357.75</v>
      </c>
      <c r="AW482" s="59">
        <f t="shared" si="179"/>
        <v>12965337357.75</v>
      </c>
      <c r="AX482" s="60">
        <f t="shared" si="190"/>
        <v>0</v>
      </c>
      <c r="AY482" s="61">
        <v>1</v>
      </c>
      <c r="AZ482" s="62"/>
      <c r="BA482" s="52">
        <v>1</v>
      </c>
      <c r="BB482" s="6"/>
      <c r="BC482" s="6"/>
      <c r="BD482" s="6"/>
      <c r="BE482" s="6">
        <v>1</v>
      </c>
      <c r="BG482" s="5" t="s">
        <v>96</v>
      </c>
      <c r="BH482" s="5" t="s">
        <v>130</v>
      </c>
      <c r="BJ482" s="6">
        <v>1</v>
      </c>
    </row>
    <row r="483" spans="1:62" ht="15" customHeight="1" x14ac:dyDescent="0.25">
      <c r="A483" s="53">
        <f t="shared" si="200"/>
        <v>360</v>
      </c>
      <c r="B483" s="53">
        <f t="shared" si="200"/>
        <v>10</v>
      </c>
      <c r="C483" s="54" t="s">
        <v>623</v>
      </c>
      <c r="D483" s="55" t="s">
        <v>121</v>
      </c>
      <c r="E483" s="56">
        <v>42369</v>
      </c>
      <c r="F483" s="57">
        <f t="shared" si="160"/>
        <v>1142407409439.6401</v>
      </c>
      <c r="G483" s="58">
        <f t="shared" si="161"/>
        <v>24205918422.639999</v>
      </c>
      <c r="H483" s="58">
        <v>6602000000</v>
      </c>
      <c r="I483" s="58">
        <v>2975000000</v>
      </c>
      <c r="J483" s="58">
        <v>329178271.51999998</v>
      </c>
      <c r="K483" s="58">
        <v>14299740151.120001</v>
      </c>
      <c r="L483" s="58">
        <f t="shared" si="162"/>
        <v>890072554320</v>
      </c>
      <c r="M483" s="58">
        <v>21383370000</v>
      </c>
      <c r="N483" s="58">
        <v>641173386000</v>
      </c>
      <c r="O483" s="58">
        <v>227515798320</v>
      </c>
      <c r="P483" s="58">
        <f t="shared" si="163"/>
        <v>228128936697</v>
      </c>
      <c r="Q483" s="58">
        <v>2068053510</v>
      </c>
      <c r="R483" s="58">
        <v>0</v>
      </c>
      <c r="S483" s="58">
        <v>19221283187</v>
      </c>
      <c r="T483" s="58">
        <v>100130266000</v>
      </c>
      <c r="U483" s="58">
        <v>106709334000</v>
      </c>
      <c r="V483" s="58">
        <f t="shared" si="164"/>
        <v>1164387890304.51</v>
      </c>
      <c r="W483" s="58">
        <f t="shared" si="165"/>
        <v>653505796063.28003</v>
      </c>
      <c r="X483" s="58">
        <v>469791338037.47998</v>
      </c>
      <c r="Y483" s="58">
        <v>0</v>
      </c>
      <c r="Z483" s="58">
        <v>0</v>
      </c>
      <c r="AA483" s="58">
        <v>7343428000</v>
      </c>
      <c r="AB483" s="58">
        <v>400000000</v>
      </c>
      <c r="AC483" s="58">
        <v>0</v>
      </c>
      <c r="AD483" s="58">
        <v>174471030025.79999</v>
      </c>
      <c r="AE483" s="58">
        <v>1500000000</v>
      </c>
      <c r="AF483" s="58">
        <f t="shared" si="166"/>
        <v>510882094241.22998</v>
      </c>
      <c r="AG483" s="58">
        <v>43819800342</v>
      </c>
      <c r="AH483" s="58">
        <v>214463532115.41</v>
      </c>
      <c r="AI483" s="58">
        <v>252598761783.82001</v>
      </c>
      <c r="AJ483" s="58">
        <f t="shared" si="167"/>
        <v>21980480864.869999</v>
      </c>
      <c r="AK483" s="58">
        <v>21980480864.869999</v>
      </c>
      <c r="AL483" s="58">
        <v>0</v>
      </c>
      <c r="AM483" s="58">
        <v>0</v>
      </c>
      <c r="AN483" s="58">
        <v>0</v>
      </c>
      <c r="AO483" s="58">
        <v>0</v>
      </c>
      <c r="AP483" s="58">
        <v>0</v>
      </c>
      <c r="AQ483" s="58">
        <f t="shared" si="168"/>
        <v>0</v>
      </c>
      <c r="AR483" s="58">
        <v>0</v>
      </c>
      <c r="AS483" s="58">
        <v>0</v>
      </c>
      <c r="AT483" s="58">
        <v>0</v>
      </c>
      <c r="AU483" s="58">
        <v>0</v>
      </c>
      <c r="AV483" s="59">
        <f t="shared" si="169"/>
        <v>-21980480864.869873</v>
      </c>
      <c r="AW483" s="59">
        <f t="shared" si="179"/>
        <v>21980480864.869999</v>
      </c>
      <c r="AX483" s="60">
        <f t="shared" si="190"/>
        <v>1.25885009765625E-4</v>
      </c>
      <c r="AY483" s="61">
        <v>1</v>
      </c>
      <c r="AZ483" s="62"/>
      <c r="BA483" s="52">
        <v>1</v>
      </c>
      <c r="BB483" s="6"/>
      <c r="BC483" s="6"/>
      <c r="BD483" s="6"/>
      <c r="BE483" s="52">
        <v>1</v>
      </c>
      <c r="BG483" s="5" t="s">
        <v>96</v>
      </c>
      <c r="BH483" s="5" t="s">
        <v>106</v>
      </c>
      <c r="BJ483" s="64">
        <v>1</v>
      </c>
    </row>
    <row r="484" spans="1:62" ht="15" customHeight="1" x14ac:dyDescent="0.25">
      <c r="A484" s="53">
        <f t="shared" si="200"/>
        <v>361</v>
      </c>
      <c r="B484" s="53">
        <f t="shared" si="200"/>
        <v>11</v>
      </c>
      <c r="C484" s="68" t="s">
        <v>624</v>
      </c>
      <c r="D484" s="55" t="s">
        <v>117</v>
      </c>
      <c r="E484" s="56">
        <v>42367</v>
      </c>
      <c r="F484" s="57">
        <f t="shared" ref="F484:F563" si="201">G484+L484+P484</f>
        <v>1050415681953</v>
      </c>
      <c r="G484" s="58">
        <f t="shared" ref="G484:G563" si="202">H484+I484+J484+K484</f>
        <v>47806335226</v>
      </c>
      <c r="H484" s="58">
        <v>5781633000</v>
      </c>
      <c r="I484" s="58">
        <v>25758236226</v>
      </c>
      <c r="J484" s="58">
        <v>3050000000</v>
      </c>
      <c r="K484" s="58">
        <v>13216466000</v>
      </c>
      <c r="L484" s="58">
        <f t="shared" ref="L484:L563" si="203">M484+N484+O484</f>
        <v>837205828000</v>
      </c>
      <c r="M484" s="58">
        <v>30745316000</v>
      </c>
      <c r="N484" s="58">
        <v>555023062000</v>
      </c>
      <c r="O484" s="58">
        <v>251437450000</v>
      </c>
      <c r="P484" s="58">
        <f t="shared" ref="P484:P563" si="204">Q484+R484+S484+T484+U484</f>
        <v>165403518727</v>
      </c>
      <c r="Q484" s="58">
        <v>2000000000</v>
      </c>
      <c r="R484" s="58">
        <v>0</v>
      </c>
      <c r="S484" s="58">
        <v>20114867727</v>
      </c>
      <c r="T484" s="58">
        <v>60631660000</v>
      </c>
      <c r="U484" s="58">
        <v>82656991000</v>
      </c>
      <c r="V484" s="58">
        <f t="shared" ref="V484:V563" si="205">W484+AF484</f>
        <v>1091091171138.1899</v>
      </c>
      <c r="W484" s="58">
        <f t="shared" ref="W484:W563" si="206">X484+Y484+Z484+AA484+AB484+AC484+AD484+AE484</f>
        <v>474239746218.19</v>
      </c>
      <c r="X484" s="58">
        <v>315345302505.59003</v>
      </c>
      <c r="Y484" s="58">
        <v>0</v>
      </c>
      <c r="Z484" s="58">
        <v>500000000</v>
      </c>
      <c r="AA484" s="58">
        <v>7900962400</v>
      </c>
      <c r="AB484" s="58">
        <v>200000000</v>
      </c>
      <c r="AC484" s="58">
        <v>3270786922.5999999</v>
      </c>
      <c r="AD484" s="58">
        <v>142022694390</v>
      </c>
      <c r="AE484" s="58">
        <v>5000000000</v>
      </c>
      <c r="AF484" s="58">
        <f t="shared" ref="AF484:AF563" si="207">AG484+AH484+AI484</f>
        <v>616851424920</v>
      </c>
      <c r="AG484" s="58">
        <v>66175751400</v>
      </c>
      <c r="AH484" s="58">
        <v>222875060600</v>
      </c>
      <c r="AI484" s="58">
        <v>327800612920</v>
      </c>
      <c r="AJ484" s="58">
        <f t="shared" ref="AJ484:AJ563" si="208">AK484+AL484+AM484+AN484+AO484+AP484</f>
        <v>42675489185.190002</v>
      </c>
      <c r="AK484" s="58">
        <v>42675489185.190002</v>
      </c>
      <c r="AL484" s="58">
        <v>0</v>
      </c>
      <c r="AM484" s="58">
        <v>0</v>
      </c>
      <c r="AN484" s="58">
        <v>0</v>
      </c>
      <c r="AO484" s="58">
        <v>0</v>
      </c>
      <c r="AP484" s="58">
        <v>0</v>
      </c>
      <c r="AQ484" s="58">
        <f t="shared" ref="AQ484:AQ563" si="209">AR484+AS484+AT484+AU484</f>
        <v>2000000000</v>
      </c>
      <c r="AR484" s="58">
        <v>0</v>
      </c>
      <c r="AS484" s="58">
        <v>2000000000</v>
      </c>
      <c r="AT484" s="58">
        <v>0</v>
      </c>
      <c r="AU484" s="58">
        <v>0</v>
      </c>
      <c r="AV484" s="59">
        <f t="shared" ref="AV484:AV563" si="210">F484-V484</f>
        <v>-40675489185.189941</v>
      </c>
      <c r="AW484" s="59">
        <f t="shared" si="179"/>
        <v>40675489185.190002</v>
      </c>
      <c r="AX484" s="60">
        <f t="shared" si="190"/>
        <v>6.103515625E-5</v>
      </c>
      <c r="AY484" s="61">
        <v>1</v>
      </c>
      <c r="AZ484" s="62"/>
      <c r="BA484" s="52">
        <v>1</v>
      </c>
      <c r="BB484" s="6"/>
      <c r="BC484" s="6"/>
      <c r="BD484" s="6"/>
      <c r="BG484" s="5" t="s">
        <v>96</v>
      </c>
      <c r="BH484" s="5" t="s">
        <v>137</v>
      </c>
      <c r="BJ484" s="6">
        <v>1</v>
      </c>
    </row>
    <row r="485" spans="1:62" ht="15" customHeight="1" x14ac:dyDescent="0.25">
      <c r="A485" s="53">
        <f t="shared" si="200"/>
        <v>362</v>
      </c>
      <c r="B485" s="53">
        <f t="shared" si="200"/>
        <v>12</v>
      </c>
      <c r="C485" s="54" t="s">
        <v>625</v>
      </c>
      <c r="D485" s="55" t="s">
        <v>494</v>
      </c>
      <c r="E485" s="56">
        <v>42342</v>
      </c>
      <c r="F485" s="57">
        <f t="shared" si="201"/>
        <v>981363676655</v>
      </c>
      <c r="G485" s="58">
        <f t="shared" si="202"/>
        <v>48922473228</v>
      </c>
      <c r="H485" s="58">
        <v>8728000000</v>
      </c>
      <c r="I485" s="58">
        <v>4162452000</v>
      </c>
      <c r="J485" s="58">
        <v>1175000000</v>
      </c>
      <c r="K485" s="58">
        <v>34857021228</v>
      </c>
      <c r="L485" s="58">
        <f t="shared" si="203"/>
        <v>775565277000</v>
      </c>
      <c r="M485" s="58">
        <v>25775737000</v>
      </c>
      <c r="N485" s="58">
        <v>617939040000</v>
      </c>
      <c r="O485" s="58">
        <v>131850500000</v>
      </c>
      <c r="P485" s="58">
        <f t="shared" si="204"/>
        <v>156875926427</v>
      </c>
      <c r="Q485" s="58">
        <v>0</v>
      </c>
      <c r="R485" s="58">
        <v>0</v>
      </c>
      <c r="S485" s="58">
        <v>25009101427</v>
      </c>
      <c r="T485" s="58">
        <v>67034642000</v>
      </c>
      <c r="U485" s="58">
        <v>64832183000</v>
      </c>
      <c r="V485" s="58">
        <f t="shared" si="205"/>
        <v>972118977680</v>
      </c>
      <c r="W485" s="58">
        <f t="shared" si="206"/>
        <v>566950020346</v>
      </c>
      <c r="X485" s="58">
        <v>424118889846</v>
      </c>
      <c r="Y485" s="58">
        <v>0</v>
      </c>
      <c r="Z485" s="58">
        <v>2000000000</v>
      </c>
      <c r="AA485" s="58">
        <v>6674000000</v>
      </c>
      <c r="AB485" s="58">
        <v>814000000</v>
      </c>
      <c r="AC485" s="58">
        <v>0</v>
      </c>
      <c r="AD485" s="58">
        <v>131343130500</v>
      </c>
      <c r="AE485" s="58">
        <v>2000000000</v>
      </c>
      <c r="AF485" s="58">
        <f t="shared" si="207"/>
        <v>405168957334</v>
      </c>
      <c r="AG485" s="58">
        <v>43790304004</v>
      </c>
      <c r="AH485" s="58">
        <v>186093928056</v>
      </c>
      <c r="AI485" s="58">
        <v>175284725274</v>
      </c>
      <c r="AJ485" s="58">
        <f t="shared" si="208"/>
        <v>1000000000</v>
      </c>
      <c r="AK485" s="58">
        <v>1000000000</v>
      </c>
      <c r="AL485" s="58">
        <v>0</v>
      </c>
      <c r="AM485" s="58">
        <v>0</v>
      </c>
      <c r="AN485" s="58">
        <v>0</v>
      </c>
      <c r="AO485" s="58">
        <v>0</v>
      </c>
      <c r="AP485" s="58">
        <v>0</v>
      </c>
      <c r="AQ485" s="58">
        <f t="shared" si="209"/>
        <v>10244698975</v>
      </c>
      <c r="AR485" s="58">
        <v>0</v>
      </c>
      <c r="AS485" s="58">
        <v>10244698975</v>
      </c>
      <c r="AT485" s="58">
        <v>0</v>
      </c>
      <c r="AU485" s="58">
        <v>0</v>
      </c>
      <c r="AV485" s="59">
        <f t="shared" si="210"/>
        <v>9244698975</v>
      </c>
      <c r="AW485" s="59">
        <f t="shared" ref="AW485:AW548" si="211">AJ485-AQ485</f>
        <v>-9244698975</v>
      </c>
      <c r="AX485" s="60">
        <f t="shared" si="190"/>
        <v>0</v>
      </c>
      <c r="AY485" s="61">
        <v>1</v>
      </c>
      <c r="AZ485" s="62"/>
      <c r="BA485" s="52">
        <v>1</v>
      </c>
      <c r="BB485" s="6"/>
      <c r="BC485" s="6"/>
      <c r="BD485" s="6"/>
      <c r="BE485" s="64">
        <v>1</v>
      </c>
      <c r="BG485" s="5" t="s">
        <v>96</v>
      </c>
      <c r="BH485" s="5" t="s">
        <v>186</v>
      </c>
      <c r="BJ485" s="6">
        <v>1</v>
      </c>
    </row>
    <row r="486" spans="1:62" s="74" customFormat="1" ht="15" customHeight="1" x14ac:dyDescent="0.25">
      <c r="A486" s="53">
        <f t="shared" si="200"/>
        <v>363</v>
      </c>
      <c r="B486" s="53">
        <f t="shared" si="200"/>
        <v>13</v>
      </c>
      <c r="C486" s="68" t="s">
        <v>626</v>
      </c>
      <c r="D486" s="55" t="s">
        <v>143</v>
      </c>
      <c r="E486" s="56">
        <v>42368</v>
      </c>
      <c r="F486" s="69">
        <f t="shared" si="201"/>
        <v>1430046760971</v>
      </c>
      <c r="G486" s="70">
        <f t="shared" si="202"/>
        <v>290538954250</v>
      </c>
      <c r="H486" s="70">
        <v>101575000000</v>
      </c>
      <c r="I486" s="70">
        <v>25135927111</v>
      </c>
      <c r="J486" s="70">
        <v>3749181081</v>
      </c>
      <c r="K486" s="70">
        <v>160078846058</v>
      </c>
      <c r="L486" s="70">
        <f t="shared" si="203"/>
        <v>1068640837780</v>
      </c>
      <c r="M486" s="70">
        <v>37005425000</v>
      </c>
      <c r="N486" s="70">
        <v>683609353000</v>
      </c>
      <c r="O486" s="70">
        <v>348026059780</v>
      </c>
      <c r="P486" s="70">
        <f t="shared" si="204"/>
        <v>70866968941</v>
      </c>
      <c r="Q486" s="70">
        <v>0</v>
      </c>
      <c r="R486" s="70">
        <v>0</v>
      </c>
      <c r="S486" s="70">
        <v>65866968941</v>
      </c>
      <c r="T486" s="70">
        <v>5000000000</v>
      </c>
      <c r="U486" s="70">
        <v>0</v>
      </c>
      <c r="V486" s="70">
        <f t="shared" si="205"/>
        <v>1428511940718</v>
      </c>
      <c r="W486" s="70">
        <f t="shared" si="206"/>
        <v>705089281189</v>
      </c>
      <c r="X486" s="70">
        <v>675093756936</v>
      </c>
      <c r="Y486" s="70">
        <v>7067270253</v>
      </c>
      <c r="Z486" s="70">
        <v>0</v>
      </c>
      <c r="AA486" s="70">
        <v>14135000000</v>
      </c>
      <c r="AB486" s="70">
        <v>7127860000</v>
      </c>
      <c r="AC486" s="70">
        <v>0</v>
      </c>
      <c r="AD486" s="70">
        <v>665394000</v>
      </c>
      <c r="AE486" s="70">
        <v>1000000000</v>
      </c>
      <c r="AF486" s="70">
        <f t="shared" si="207"/>
        <v>723422659529</v>
      </c>
      <c r="AG486" s="70">
        <v>59028794000</v>
      </c>
      <c r="AH486" s="70">
        <v>377132729040</v>
      </c>
      <c r="AI486" s="70">
        <v>287261136489</v>
      </c>
      <c r="AJ486" s="70">
        <f t="shared" si="208"/>
        <v>33321479747</v>
      </c>
      <c r="AK486" s="70">
        <v>33321479747</v>
      </c>
      <c r="AL486" s="70">
        <v>0</v>
      </c>
      <c r="AM486" s="70">
        <v>0</v>
      </c>
      <c r="AN486" s="70">
        <v>0</v>
      </c>
      <c r="AO486" s="70">
        <v>0</v>
      </c>
      <c r="AP486" s="70">
        <v>0</v>
      </c>
      <c r="AQ486" s="70">
        <f t="shared" si="209"/>
        <v>34856300000</v>
      </c>
      <c r="AR486" s="70">
        <v>0</v>
      </c>
      <c r="AS486" s="70">
        <v>7960000000</v>
      </c>
      <c r="AT486" s="70">
        <f>26800000000+96300000</f>
        <v>26896300000</v>
      </c>
      <c r="AU486" s="70">
        <v>0</v>
      </c>
      <c r="AV486" s="71">
        <f t="shared" si="210"/>
        <v>1534820253</v>
      </c>
      <c r="AW486" s="71">
        <f t="shared" si="211"/>
        <v>-1534820253</v>
      </c>
      <c r="AX486" s="60">
        <f t="shared" si="190"/>
        <v>0</v>
      </c>
      <c r="AY486" s="72">
        <v>1</v>
      </c>
      <c r="AZ486" s="73"/>
      <c r="BA486" s="63">
        <v>1</v>
      </c>
      <c r="BB486" s="64"/>
      <c r="BC486" s="64"/>
      <c r="BD486" s="64"/>
      <c r="BE486" s="64"/>
      <c r="BF486" s="64"/>
      <c r="BG486" s="74" t="s">
        <v>163</v>
      </c>
      <c r="BH486" s="74" t="s">
        <v>114</v>
      </c>
      <c r="BJ486" s="64"/>
    </row>
    <row r="487" spans="1:62" s="74" customFormat="1" ht="15" customHeight="1" x14ac:dyDescent="0.25">
      <c r="A487" s="75" t="s">
        <v>145</v>
      </c>
      <c r="B487" s="75" t="s">
        <v>145</v>
      </c>
      <c r="C487" s="76" t="s">
        <v>146</v>
      </c>
      <c r="D487" s="77"/>
      <c r="E487" s="77"/>
      <c r="F487" s="78">
        <f>SUM(F474:F485)</f>
        <v>13078881521761.75</v>
      </c>
      <c r="G487" s="78">
        <f t="shared" ref="G487:AZ487" si="212">SUM(G474:G485)</f>
        <v>614219980471.75</v>
      </c>
      <c r="H487" s="78">
        <f t="shared" si="212"/>
        <v>151755010874.60001</v>
      </c>
      <c r="I487" s="78">
        <f t="shared" si="212"/>
        <v>113571255135</v>
      </c>
      <c r="J487" s="78">
        <f t="shared" si="212"/>
        <v>14004874819.030001</v>
      </c>
      <c r="K487" s="78">
        <f t="shared" si="212"/>
        <v>334888839643.12</v>
      </c>
      <c r="L487" s="78">
        <f t="shared" si="212"/>
        <v>10400484499480</v>
      </c>
      <c r="M487" s="78">
        <f t="shared" si="212"/>
        <v>513566898560</v>
      </c>
      <c r="N487" s="78">
        <f t="shared" si="212"/>
        <v>7237131087000</v>
      </c>
      <c r="O487" s="78">
        <f t="shared" si="212"/>
        <v>2649786513920</v>
      </c>
      <c r="P487" s="78">
        <f t="shared" si="212"/>
        <v>2064177041810</v>
      </c>
      <c r="Q487" s="78">
        <f t="shared" si="212"/>
        <v>18853956075</v>
      </c>
      <c r="R487" s="78">
        <f t="shared" si="212"/>
        <v>0</v>
      </c>
      <c r="S487" s="78">
        <f t="shared" si="212"/>
        <v>261594306185</v>
      </c>
      <c r="T487" s="78">
        <f t="shared" si="212"/>
        <v>654646164800</v>
      </c>
      <c r="U487" s="78">
        <f t="shared" si="212"/>
        <v>1129082614750</v>
      </c>
      <c r="V487" s="78">
        <f t="shared" si="212"/>
        <v>13392018048886.719</v>
      </c>
      <c r="W487" s="78">
        <f t="shared" si="212"/>
        <v>6924713705225.8203</v>
      </c>
      <c r="X487" s="78">
        <f t="shared" si="212"/>
        <v>4861627525368.2207</v>
      </c>
      <c r="Y487" s="78">
        <f t="shared" si="212"/>
        <v>3272320251.5999999</v>
      </c>
      <c r="Z487" s="78">
        <f t="shared" si="212"/>
        <v>2819618000</v>
      </c>
      <c r="AA487" s="78">
        <f t="shared" si="212"/>
        <v>81350790400</v>
      </c>
      <c r="AB487" s="78">
        <f t="shared" si="212"/>
        <v>16654750750</v>
      </c>
      <c r="AC487" s="78">
        <f t="shared" si="212"/>
        <v>22360334946.599998</v>
      </c>
      <c r="AD487" s="78">
        <f t="shared" si="212"/>
        <v>1913010849909.4001</v>
      </c>
      <c r="AE487" s="78">
        <f t="shared" si="212"/>
        <v>23617515600</v>
      </c>
      <c r="AF487" s="78">
        <f t="shared" si="212"/>
        <v>6467304343660.9004</v>
      </c>
      <c r="AG487" s="78">
        <f t="shared" si="212"/>
        <v>532575966280.78003</v>
      </c>
      <c r="AH487" s="78">
        <f t="shared" si="212"/>
        <v>2611536673431.4399</v>
      </c>
      <c r="AI487" s="78">
        <f t="shared" si="212"/>
        <v>3323191703948.6797</v>
      </c>
      <c r="AJ487" s="78">
        <f t="shared" si="212"/>
        <v>431806888742.22003</v>
      </c>
      <c r="AK487" s="78">
        <f t="shared" si="212"/>
        <v>430806888742.22003</v>
      </c>
      <c r="AL487" s="78">
        <f t="shared" si="212"/>
        <v>0</v>
      </c>
      <c r="AM487" s="78">
        <f t="shared" si="212"/>
        <v>0</v>
      </c>
      <c r="AN487" s="78">
        <f t="shared" si="212"/>
        <v>0</v>
      </c>
      <c r="AO487" s="78">
        <f t="shared" si="212"/>
        <v>1000000000</v>
      </c>
      <c r="AP487" s="78">
        <f t="shared" si="212"/>
        <v>0</v>
      </c>
      <c r="AQ487" s="78">
        <f t="shared" si="212"/>
        <v>118670361617.25</v>
      </c>
      <c r="AR487" s="78">
        <f t="shared" si="212"/>
        <v>0</v>
      </c>
      <c r="AS487" s="78">
        <f t="shared" si="212"/>
        <v>30975698975</v>
      </c>
      <c r="AT487" s="78">
        <f t="shared" si="212"/>
        <v>86694662642.25</v>
      </c>
      <c r="AU487" s="78">
        <f t="shared" si="212"/>
        <v>1000000000</v>
      </c>
      <c r="AV487" s="78">
        <f t="shared" si="212"/>
        <v>-313136527124.9696</v>
      </c>
      <c r="AW487" s="78">
        <f t="shared" si="212"/>
        <v>313136527124.97003</v>
      </c>
      <c r="AX487" s="79">
        <f t="shared" si="212"/>
        <v>4.31060791015625E-4</v>
      </c>
      <c r="AY487" s="80">
        <f t="shared" si="212"/>
        <v>10</v>
      </c>
      <c r="AZ487" s="81">
        <f t="shared" si="212"/>
        <v>2</v>
      </c>
      <c r="BA487" s="64"/>
      <c r="BB487" s="64"/>
      <c r="BC487" s="64"/>
      <c r="BD487" s="64"/>
      <c r="BE487" s="64"/>
      <c r="BF487" s="64"/>
      <c r="BJ487" s="64"/>
    </row>
    <row r="488" spans="1:62" s="74" customFormat="1" ht="15" customHeight="1" x14ac:dyDescent="0.25">
      <c r="A488" s="75" t="s">
        <v>147</v>
      </c>
      <c r="B488" s="75" t="s">
        <v>147</v>
      </c>
      <c r="C488" s="76" t="s">
        <v>148</v>
      </c>
      <c r="D488" s="77"/>
      <c r="E488" s="77"/>
      <c r="F488" s="78">
        <f>SUM(F486)</f>
        <v>1430046760971</v>
      </c>
      <c r="G488" s="78">
        <f t="shared" ref="G488:AZ488" si="213">SUM(G486)</f>
        <v>290538954250</v>
      </c>
      <c r="H488" s="78">
        <f t="shared" si="213"/>
        <v>101575000000</v>
      </c>
      <c r="I488" s="78">
        <f t="shared" si="213"/>
        <v>25135927111</v>
      </c>
      <c r="J488" s="78">
        <f t="shared" si="213"/>
        <v>3749181081</v>
      </c>
      <c r="K488" s="78">
        <f t="shared" si="213"/>
        <v>160078846058</v>
      </c>
      <c r="L488" s="78">
        <f t="shared" si="213"/>
        <v>1068640837780</v>
      </c>
      <c r="M488" s="78">
        <f t="shared" si="213"/>
        <v>37005425000</v>
      </c>
      <c r="N488" s="78">
        <f t="shared" si="213"/>
        <v>683609353000</v>
      </c>
      <c r="O488" s="78">
        <f t="shared" si="213"/>
        <v>348026059780</v>
      </c>
      <c r="P488" s="78">
        <f t="shared" si="213"/>
        <v>70866968941</v>
      </c>
      <c r="Q488" s="78">
        <f t="shared" si="213"/>
        <v>0</v>
      </c>
      <c r="R488" s="78">
        <f t="shared" si="213"/>
        <v>0</v>
      </c>
      <c r="S488" s="78">
        <f t="shared" si="213"/>
        <v>65866968941</v>
      </c>
      <c r="T488" s="78">
        <f t="shared" si="213"/>
        <v>5000000000</v>
      </c>
      <c r="U488" s="78">
        <f t="shared" si="213"/>
        <v>0</v>
      </c>
      <c r="V488" s="78">
        <f t="shared" si="213"/>
        <v>1428511940718</v>
      </c>
      <c r="W488" s="78">
        <f t="shared" si="213"/>
        <v>705089281189</v>
      </c>
      <c r="X488" s="78">
        <f t="shared" si="213"/>
        <v>675093756936</v>
      </c>
      <c r="Y488" s="78">
        <f t="shared" si="213"/>
        <v>7067270253</v>
      </c>
      <c r="Z488" s="78">
        <f t="shared" si="213"/>
        <v>0</v>
      </c>
      <c r="AA488" s="78">
        <f t="shared" si="213"/>
        <v>14135000000</v>
      </c>
      <c r="AB488" s="78">
        <f t="shared" si="213"/>
        <v>7127860000</v>
      </c>
      <c r="AC488" s="78">
        <f t="shared" si="213"/>
        <v>0</v>
      </c>
      <c r="AD488" s="78">
        <f t="shared" si="213"/>
        <v>665394000</v>
      </c>
      <c r="AE488" s="78">
        <f t="shared" si="213"/>
        <v>1000000000</v>
      </c>
      <c r="AF488" s="78">
        <f t="shared" si="213"/>
        <v>723422659529</v>
      </c>
      <c r="AG488" s="78">
        <f t="shared" si="213"/>
        <v>59028794000</v>
      </c>
      <c r="AH488" s="78">
        <f t="shared" si="213"/>
        <v>377132729040</v>
      </c>
      <c r="AI488" s="78">
        <f t="shared" si="213"/>
        <v>287261136489</v>
      </c>
      <c r="AJ488" s="78">
        <f t="shared" si="213"/>
        <v>33321479747</v>
      </c>
      <c r="AK488" s="78">
        <f t="shared" si="213"/>
        <v>33321479747</v>
      </c>
      <c r="AL488" s="78">
        <f t="shared" si="213"/>
        <v>0</v>
      </c>
      <c r="AM488" s="78">
        <f t="shared" si="213"/>
        <v>0</v>
      </c>
      <c r="AN488" s="78">
        <f t="shared" si="213"/>
        <v>0</v>
      </c>
      <c r="AO488" s="78">
        <f t="shared" si="213"/>
        <v>0</v>
      </c>
      <c r="AP488" s="78">
        <f t="shared" si="213"/>
        <v>0</v>
      </c>
      <c r="AQ488" s="78">
        <f t="shared" si="213"/>
        <v>34856300000</v>
      </c>
      <c r="AR488" s="78">
        <f t="shared" si="213"/>
        <v>0</v>
      </c>
      <c r="AS488" s="78">
        <f t="shared" si="213"/>
        <v>7960000000</v>
      </c>
      <c r="AT488" s="78">
        <f t="shared" si="213"/>
        <v>26896300000</v>
      </c>
      <c r="AU488" s="78">
        <f t="shared" si="213"/>
        <v>0</v>
      </c>
      <c r="AV488" s="78">
        <f t="shared" si="213"/>
        <v>1534820253</v>
      </c>
      <c r="AW488" s="78">
        <f t="shared" si="213"/>
        <v>-1534820253</v>
      </c>
      <c r="AX488" s="79">
        <f t="shared" si="213"/>
        <v>0</v>
      </c>
      <c r="AY488" s="80">
        <f t="shared" si="213"/>
        <v>1</v>
      </c>
      <c r="AZ488" s="81">
        <f t="shared" si="213"/>
        <v>0</v>
      </c>
      <c r="BA488" s="64"/>
      <c r="BB488" s="64"/>
      <c r="BC488" s="64"/>
      <c r="BD488" s="64"/>
      <c r="BE488" s="64"/>
      <c r="BF488" s="64"/>
      <c r="BJ488" s="64"/>
    </row>
    <row r="489" spans="1:62" s="74" customFormat="1" ht="15" customHeight="1" x14ac:dyDescent="0.25">
      <c r="A489" s="75" t="s">
        <v>149</v>
      </c>
      <c r="B489" s="75" t="s">
        <v>149</v>
      </c>
      <c r="C489" s="76" t="s">
        <v>627</v>
      </c>
      <c r="D489" s="77"/>
      <c r="E489" s="77"/>
      <c r="F489" s="78">
        <f t="shared" ref="F489:AZ489" si="214">F487+F488</f>
        <v>14508928282732.75</v>
      </c>
      <c r="G489" s="78">
        <f t="shared" si="214"/>
        <v>904758934721.75</v>
      </c>
      <c r="H489" s="78">
        <f t="shared" si="214"/>
        <v>253330010874.60001</v>
      </c>
      <c r="I489" s="78">
        <f t="shared" si="214"/>
        <v>138707182246</v>
      </c>
      <c r="J489" s="78">
        <f t="shared" si="214"/>
        <v>17754055900.029999</v>
      </c>
      <c r="K489" s="78">
        <f t="shared" si="214"/>
        <v>494967685701.12</v>
      </c>
      <c r="L489" s="78">
        <f t="shared" si="214"/>
        <v>11469125337260</v>
      </c>
      <c r="M489" s="78">
        <f t="shared" si="214"/>
        <v>550572323560</v>
      </c>
      <c r="N489" s="78">
        <f t="shared" si="214"/>
        <v>7920740440000</v>
      </c>
      <c r="O489" s="78">
        <f t="shared" si="214"/>
        <v>2997812573700</v>
      </c>
      <c r="P489" s="78">
        <f t="shared" si="214"/>
        <v>2135044010751</v>
      </c>
      <c r="Q489" s="78">
        <f t="shared" si="214"/>
        <v>18853956075</v>
      </c>
      <c r="R489" s="78">
        <f t="shared" si="214"/>
        <v>0</v>
      </c>
      <c r="S489" s="78">
        <f t="shared" si="214"/>
        <v>327461275126</v>
      </c>
      <c r="T489" s="78">
        <f t="shared" si="214"/>
        <v>659646164800</v>
      </c>
      <c r="U489" s="78">
        <f t="shared" si="214"/>
        <v>1129082614750</v>
      </c>
      <c r="V489" s="78">
        <f t="shared" si="214"/>
        <v>14820529989604.719</v>
      </c>
      <c r="W489" s="78">
        <f t="shared" si="214"/>
        <v>7629802986414.8203</v>
      </c>
      <c r="X489" s="78">
        <f t="shared" si="214"/>
        <v>5536721282304.2207</v>
      </c>
      <c r="Y489" s="78">
        <f t="shared" si="214"/>
        <v>10339590504.6</v>
      </c>
      <c r="Z489" s="78">
        <f t="shared" si="214"/>
        <v>2819618000</v>
      </c>
      <c r="AA489" s="78">
        <f t="shared" si="214"/>
        <v>95485790400</v>
      </c>
      <c r="AB489" s="78">
        <f t="shared" si="214"/>
        <v>23782610750</v>
      </c>
      <c r="AC489" s="78">
        <f t="shared" si="214"/>
        <v>22360334946.599998</v>
      </c>
      <c r="AD489" s="78">
        <f t="shared" si="214"/>
        <v>1913676243909.4001</v>
      </c>
      <c r="AE489" s="78">
        <f t="shared" si="214"/>
        <v>24617515600</v>
      </c>
      <c r="AF489" s="78">
        <f t="shared" si="214"/>
        <v>7190727003189.9004</v>
      </c>
      <c r="AG489" s="78">
        <f t="shared" si="214"/>
        <v>591604760280.78003</v>
      </c>
      <c r="AH489" s="78">
        <f t="shared" si="214"/>
        <v>2988669402471.4399</v>
      </c>
      <c r="AI489" s="78">
        <f t="shared" si="214"/>
        <v>3610452840437.6797</v>
      </c>
      <c r="AJ489" s="78">
        <f t="shared" si="214"/>
        <v>465128368489.22003</v>
      </c>
      <c r="AK489" s="78">
        <f t="shared" si="214"/>
        <v>464128368489.22003</v>
      </c>
      <c r="AL489" s="78">
        <f t="shared" si="214"/>
        <v>0</v>
      </c>
      <c r="AM489" s="78">
        <f t="shared" si="214"/>
        <v>0</v>
      </c>
      <c r="AN489" s="78">
        <f t="shared" si="214"/>
        <v>0</v>
      </c>
      <c r="AO489" s="78">
        <f t="shared" si="214"/>
        <v>1000000000</v>
      </c>
      <c r="AP489" s="78">
        <f t="shared" si="214"/>
        <v>0</v>
      </c>
      <c r="AQ489" s="78">
        <f t="shared" si="214"/>
        <v>153526661617.25</v>
      </c>
      <c r="AR489" s="78">
        <f t="shared" si="214"/>
        <v>0</v>
      </c>
      <c r="AS489" s="78">
        <f t="shared" si="214"/>
        <v>38935698975</v>
      </c>
      <c r="AT489" s="78">
        <f t="shared" si="214"/>
        <v>113590962642.25</v>
      </c>
      <c r="AU489" s="78">
        <f t="shared" si="214"/>
        <v>1000000000</v>
      </c>
      <c r="AV489" s="78">
        <f t="shared" si="214"/>
        <v>-311601706871.9696</v>
      </c>
      <c r="AW489" s="78">
        <f t="shared" si="214"/>
        <v>311601706871.97003</v>
      </c>
      <c r="AX489" s="79">
        <f t="shared" si="214"/>
        <v>4.31060791015625E-4</v>
      </c>
      <c r="AY489" s="80">
        <f t="shared" si="214"/>
        <v>11</v>
      </c>
      <c r="AZ489" s="81">
        <f t="shared" si="214"/>
        <v>2</v>
      </c>
      <c r="BA489" s="64"/>
      <c r="BB489" s="64"/>
      <c r="BC489" s="64"/>
      <c r="BD489" s="64"/>
      <c r="BE489" s="64"/>
      <c r="BF489" s="64"/>
      <c r="BJ489" s="64"/>
    </row>
    <row r="490" spans="1:62" s="74" customFormat="1" ht="15" customHeight="1" x14ac:dyDescent="0.25">
      <c r="A490" s="75" t="s">
        <v>151</v>
      </c>
      <c r="B490" s="75" t="s">
        <v>151</v>
      </c>
      <c r="C490" s="76" t="s">
        <v>628</v>
      </c>
      <c r="D490" s="77"/>
      <c r="E490" s="77"/>
      <c r="F490" s="78">
        <f t="shared" ref="F490:AZ490" si="215">F489+F473</f>
        <v>17821217118482.75</v>
      </c>
      <c r="G490" s="78">
        <f t="shared" si="215"/>
        <v>1909173560771.75</v>
      </c>
      <c r="H490" s="78">
        <f t="shared" si="215"/>
        <v>1125364831194.6001</v>
      </c>
      <c r="I490" s="78">
        <f t="shared" si="215"/>
        <v>143177694196</v>
      </c>
      <c r="J490" s="78">
        <f t="shared" si="215"/>
        <v>38065085500.029999</v>
      </c>
      <c r="K490" s="78">
        <f t="shared" si="215"/>
        <v>602565949881.12</v>
      </c>
      <c r="L490" s="78">
        <f t="shared" si="215"/>
        <v>13759832083260</v>
      </c>
      <c r="M490" s="78">
        <f t="shared" si="215"/>
        <v>695566983560</v>
      </c>
      <c r="N490" s="78">
        <f t="shared" si="215"/>
        <v>9193665476000</v>
      </c>
      <c r="O490" s="78">
        <f t="shared" si="215"/>
        <v>3870599623700</v>
      </c>
      <c r="P490" s="78">
        <f t="shared" si="215"/>
        <v>2152211474451</v>
      </c>
      <c r="Q490" s="78">
        <f t="shared" si="215"/>
        <v>31021419775</v>
      </c>
      <c r="R490" s="78">
        <f t="shared" si="215"/>
        <v>0</v>
      </c>
      <c r="S490" s="78">
        <f t="shared" si="215"/>
        <v>327461275126</v>
      </c>
      <c r="T490" s="78">
        <f t="shared" si="215"/>
        <v>664646164800</v>
      </c>
      <c r="U490" s="78">
        <f t="shared" si="215"/>
        <v>1129082614750</v>
      </c>
      <c r="V490" s="78">
        <f t="shared" si="215"/>
        <v>18217611034354.719</v>
      </c>
      <c r="W490" s="78">
        <f t="shared" si="215"/>
        <v>9288147345310.8203</v>
      </c>
      <c r="X490" s="78">
        <f t="shared" si="215"/>
        <v>6208109863304.2207</v>
      </c>
      <c r="Y490" s="78">
        <f t="shared" si="215"/>
        <v>10339590504.6</v>
      </c>
      <c r="Z490" s="78">
        <f t="shared" si="215"/>
        <v>2819618000</v>
      </c>
      <c r="AA490" s="78">
        <f t="shared" si="215"/>
        <v>707524290400</v>
      </c>
      <c r="AB490" s="78">
        <f t="shared" si="215"/>
        <v>25782610750</v>
      </c>
      <c r="AC490" s="78">
        <f t="shared" si="215"/>
        <v>378504808842.59998</v>
      </c>
      <c r="AD490" s="78">
        <f t="shared" si="215"/>
        <v>1927949047909.4001</v>
      </c>
      <c r="AE490" s="78">
        <f t="shared" si="215"/>
        <v>27117515600</v>
      </c>
      <c r="AF490" s="78">
        <f t="shared" si="215"/>
        <v>8929463689043.9004</v>
      </c>
      <c r="AG490" s="78">
        <f t="shared" si="215"/>
        <v>720720098473.78003</v>
      </c>
      <c r="AH490" s="78">
        <f t="shared" si="215"/>
        <v>4039547441182.4399</v>
      </c>
      <c r="AI490" s="78">
        <f t="shared" si="215"/>
        <v>4169196149387.6797</v>
      </c>
      <c r="AJ490" s="78">
        <f t="shared" si="215"/>
        <v>559120577489.21997</v>
      </c>
      <c r="AK490" s="78">
        <f t="shared" si="215"/>
        <v>558120577489.21997</v>
      </c>
      <c r="AL490" s="78">
        <f t="shared" si="215"/>
        <v>0</v>
      </c>
      <c r="AM490" s="78">
        <f t="shared" si="215"/>
        <v>0</v>
      </c>
      <c r="AN490" s="78">
        <f t="shared" si="215"/>
        <v>0</v>
      </c>
      <c r="AO490" s="78">
        <f t="shared" si="215"/>
        <v>1000000000</v>
      </c>
      <c r="AP490" s="78">
        <f t="shared" si="215"/>
        <v>0</v>
      </c>
      <c r="AQ490" s="78">
        <f t="shared" si="215"/>
        <v>162726661617.25</v>
      </c>
      <c r="AR490" s="78">
        <f t="shared" si="215"/>
        <v>0</v>
      </c>
      <c r="AS490" s="78">
        <f t="shared" si="215"/>
        <v>48005698975</v>
      </c>
      <c r="AT490" s="78">
        <f t="shared" si="215"/>
        <v>113720962642.25</v>
      </c>
      <c r="AU490" s="78">
        <f t="shared" si="215"/>
        <v>1000000000</v>
      </c>
      <c r="AV490" s="78">
        <f t="shared" si="215"/>
        <v>-396393915871.9696</v>
      </c>
      <c r="AW490" s="78">
        <f t="shared" si="215"/>
        <v>396393915871.97003</v>
      </c>
      <c r="AX490" s="79">
        <f t="shared" si="215"/>
        <v>4.31060791015625E-4</v>
      </c>
      <c r="AY490" s="80">
        <f t="shared" si="215"/>
        <v>12</v>
      </c>
      <c r="AZ490" s="81">
        <f t="shared" si="215"/>
        <v>2</v>
      </c>
      <c r="BA490" s="64"/>
      <c r="BB490" s="64"/>
      <c r="BC490" s="64"/>
      <c r="BD490" s="64"/>
      <c r="BE490" s="64"/>
      <c r="BF490" s="64"/>
      <c r="BJ490" s="64"/>
    </row>
    <row r="491" spans="1:62" ht="15" customHeight="1" x14ac:dyDescent="0.25">
      <c r="A491" s="42" t="s">
        <v>629</v>
      </c>
      <c r="B491" s="42" t="s">
        <v>629</v>
      </c>
      <c r="C491" s="43" t="s">
        <v>630</v>
      </c>
      <c r="D491" s="44" t="s">
        <v>119</v>
      </c>
      <c r="E491" s="45">
        <v>42369</v>
      </c>
      <c r="F491" s="82">
        <f t="shared" si="201"/>
        <v>6851571777550</v>
      </c>
      <c r="G491" s="47">
        <f t="shared" si="202"/>
        <v>3511644271550</v>
      </c>
      <c r="H491" s="47">
        <v>3145435142000</v>
      </c>
      <c r="I491" s="47">
        <v>86711161800</v>
      </c>
      <c r="J491" s="47">
        <v>92584716900</v>
      </c>
      <c r="K491" s="47">
        <v>186913250850</v>
      </c>
      <c r="L491" s="47">
        <f t="shared" si="203"/>
        <v>2101018129000</v>
      </c>
      <c r="M491" s="47">
        <v>281792298000</v>
      </c>
      <c r="N491" s="47">
        <v>1394148361000</v>
      </c>
      <c r="O491" s="47">
        <v>425077470000</v>
      </c>
      <c r="P491" s="47">
        <f t="shared" si="204"/>
        <v>1238909377000</v>
      </c>
      <c r="Q491" s="47">
        <v>11815777000</v>
      </c>
      <c r="R491" s="47">
        <v>0</v>
      </c>
      <c r="S491" s="47">
        <v>0</v>
      </c>
      <c r="T491" s="47">
        <v>1227093600000</v>
      </c>
      <c r="U491" s="47">
        <v>0</v>
      </c>
      <c r="V491" s="47">
        <f t="shared" si="205"/>
        <v>6715571777550</v>
      </c>
      <c r="W491" s="47">
        <f t="shared" si="206"/>
        <v>4207954369665.8696</v>
      </c>
      <c r="X491" s="47">
        <v>1036006938869.11</v>
      </c>
      <c r="Y491" s="47">
        <v>39500000000</v>
      </c>
      <c r="Z491" s="47">
        <v>0</v>
      </c>
      <c r="AA491" s="47">
        <v>1324050600000</v>
      </c>
      <c r="AB491" s="47">
        <v>0</v>
      </c>
      <c r="AC491" s="47">
        <v>1383430647400</v>
      </c>
      <c r="AD491" s="47">
        <v>400217642178</v>
      </c>
      <c r="AE491" s="47">
        <v>24748541218.759998</v>
      </c>
      <c r="AF491" s="47">
        <f t="shared" si="207"/>
        <v>2507617407884.1299</v>
      </c>
      <c r="AG491" s="47">
        <v>199108535375</v>
      </c>
      <c r="AH491" s="47">
        <v>1439629853638.99</v>
      </c>
      <c r="AI491" s="47">
        <v>868879018870.14001</v>
      </c>
      <c r="AJ491" s="47">
        <f t="shared" si="208"/>
        <v>50000000000</v>
      </c>
      <c r="AK491" s="47">
        <v>50000000000</v>
      </c>
      <c r="AL491" s="47">
        <v>0</v>
      </c>
      <c r="AM491" s="47">
        <v>0</v>
      </c>
      <c r="AN491" s="47">
        <v>0</v>
      </c>
      <c r="AO491" s="47">
        <v>0</v>
      </c>
      <c r="AP491" s="47">
        <v>0</v>
      </c>
      <c r="AQ491" s="47">
        <f t="shared" si="209"/>
        <v>186000000000</v>
      </c>
      <c r="AR491" s="47">
        <v>0</v>
      </c>
      <c r="AS491" s="47">
        <v>50000000000</v>
      </c>
      <c r="AT491" s="47">
        <v>136000000000</v>
      </c>
      <c r="AU491" s="47">
        <v>0</v>
      </c>
      <c r="AV491" s="48">
        <f t="shared" si="210"/>
        <v>136000000000</v>
      </c>
      <c r="AW491" s="48">
        <f t="shared" si="211"/>
        <v>-136000000000</v>
      </c>
      <c r="AX491" s="49">
        <f t="shared" si="190"/>
        <v>0</v>
      </c>
      <c r="AY491" s="50">
        <v>1</v>
      </c>
      <c r="AZ491" s="51"/>
      <c r="BA491" s="6" t="s">
        <v>95</v>
      </c>
      <c r="BB491" s="52">
        <v>1</v>
      </c>
      <c r="BC491" s="6"/>
      <c r="BD491" s="6"/>
      <c r="BG491" s="5" t="s">
        <v>96</v>
      </c>
      <c r="BH491" s="5" t="s">
        <v>97</v>
      </c>
      <c r="BJ491" s="6">
        <v>1</v>
      </c>
    </row>
    <row r="492" spans="1:62" ht="15" customHeight="1" x14ac:dyDescent="0.25">
      <c r="A492" s="67">
        <f>A486+1</f>
        <v>364</v>
      </c>
      <c r="B492" s="67">
        <v>1</v>
      </c>
      <c r="C492" s="54" t="s">
        <v>631</v>
      </c>
      <c r="D492" s="55" t="s">
        <v>123</v>
      </c>
      <c r="E492" s="56">
        <v>42367</v>
      </c>
      <c r="F492" s="57">
        <f t="shared" si="201"/>
        <v>982701700406.80005</v>
      </c>
      <c r="G492" s="58">
        <f t="shared" si="202"/>
        <v>62492245406.800003</v>
      </c>
      <c r="H492" s="58">
        <v>12804475558</v>
      </c>
      <c r="I492" s="58">
        <v>7336904000</v>
      </c>
      <c r="J492" s="58">
        <v>5808296978.8000002</v>
      </c>
      <c r="K492" s="58">
        <v>36542568870</v>
      </c>
      <c r="L492" s="58">
        <f t="shared" si="203"/>
        <v>813973521000</v>
      </c>
      <c r="M492" s="58">
        <v>22432285000</v>
      </c>
      <c r="N492" s="58">
        <v>497448542000</v>
      </c>
      <c r="O492" s="58">
        <v>294092694000</v>
      </c>
      <c r="P492" s="58">
        <f t="shared" si="204"/>
        <v>106235934000</v>
      </c>
      <c r="Q492" s="58">
        <v>830439000</v>
      </c>
      <c r="R492" s="58">
        <v>0</v>
      </c>
      <c r="S492" s="58">
        <v>30350520000</v>
      </c>
      <c r="T492" s="58">
        <v>34282127000</v>
      </c>
      <c r="U492" s="58">
        <v>40772848000</v>
      </c>
      <c r="V492" s="58">
        <f t="shared" si="205"/>
        <v>987882737068.80005</v>
      </c>
      <c r="W492" s="58">
        <f t="shared" si="206"/>
        <v>451082266143</v>
      </c>
      <c r="X492" s="58">
        <v>383553655100</v>
      </c>
      <c r="Y492" s="58">
        <v>56414084</v>
      </c>
      <c r="Z492" s="58">
        <v>0</v>
      </c>
      <c r="AA492" s="58">
        <v>5405000000</v>
      </c>
      <c r="AB492" s="58">
        <v>0</v>
      </c>
      <c r="AC492" s="58">
        <v>2016352960</v>
      </c>
      <c r="AD492" s="58">
        <v>58630843999</v>
      </c>
      <c r="AE492" s="58">
        <v>1420000000</v>
      </c>
      <c r="AF492" s="58">
        <f t="shared" si="207"/>
        <v>536800470925.79999</v>
      </c>
      <c r="AG492" s="58">
        <v>31729669000</v>
      </c>
      <c r="AH492" s="58">
        <v>216943849699.79999</v>
      </c>
      <c r="AI492" s="58">
        <v>288126952226</v>
      </c>
      <c r="AJ492" s="58">
        <f t="shared" si="208"/>
        <v>5525689000</v>
      </c>
      <c r="AK492" s="58">
        <v>5525689000</v>
      </c>
      <c r="AL492" s="58">
        <v>0</v>
      </c>
      <c r="AM492" s="58">
        <v>0</v>
      </c>
      <c r="AN492" s="58">
        <v>0</v>
      </c>
      <c r="AO492" s="58">
        <v>0</v>
      </c>
      <c r="AP492" s="58">
        <v>0</v>
      </c>
      <c r="AQ492" s="58">
        <f t="shared" si="209"/>
        <v>344652338</v>
      </c>
      <c r="AR492" s="58">
        <v>0</v>
      </c>
      <c r="AS492" s="58">
        <v>0</v>
      </c>
      <c r="AT492" s="58">
        <v>344652338</v>
      </c>
      <c r="AU492" s="58">
        <v>0</v>
      </c>
      <c r="AV492" s="59">
        <f t="shared" si="210"/>
        <v>-5181036662</v>
      </c>
      <c r="AW492" s="59">
        <f t="shared" si="211"/>
        <v>5181036662</v>
      </c>
      <c r="AX492" s="60">
        <f t="shared" si="190"/>
        <v>0</v>
      </c>
      <c r="AY492" s="61">
        <v>1</v>
      </c>
      <c r="AZ492" s="62"/>
      <c r="BA492" s="52">
        <v>1</v>
      </c>
      <c r="BB492" s="6"/>
      <c r="BC492" s="6"/>
      <c r="BD492" s="6"/>
      <c r="BE492" s="6">
        <v>1</v>
      </c>
      <c r="BG492" s="5" t="s">
        <v>96</v>
      </c>
      <c r="BH492" s="5" t="s">
        <v>109</v>
      </c>
      <c r="BJ492" s="6">
        <v>1</v>
      </c>
    </row>
    <row r="493" spans="1:62" ht="15" customHeight="1" x14ac:dyDescent="0.25">
      <c r="A493" s="53">
        <f t="shared" ref="A493:B508" si="216">A492+1</f>
        <v>365</v>
      </c>
      <c r="B493" s="53">
        <f t="shared" si="216"/>
        <v>2</v>
      </c>
      <c r="C493" s="54" t="s">
        <v>632</v>
      </c>
      <c r="D493" s="55" t="s">
        <v>104</v>
      </c>
      <c r="E493" s="56">
        <v>42367</v>
      </c>
      <c r="F493" s="57">
        <f t="shared" si="201"/>
        <v>1013803097705.9</v>
      </c>
      <c r="G493" s="58">
        <f t="shared" si="202"/>
        <v>66387123125.900002</v>
      </c>
      <c r="H493" s="58">
        <v>8670000000</v>
      </c>
      <c r="I493" s="58">
        <v>11729026500</v>
      </c>
      <c r="J493" s="58">
        <v>7132064625.8999996</v>
      </c>
      <c r="K493" s="58">
        <v>38856032000</v>
      </c>
      <c r="L493" s="58">
        <f t="shared" si="203"/>
        <v>765706623140</v>
      </c>
      <c r="M493" s="58">
        <v>21935654000</v>
      </c>
      <c r="N493" s="58">
        <v>519152475000</v>
      </c>
      <c r="O493" s="58">
        <v>224618494140</v>
      </c>
      <c r="P493" s="58">
        <f t="shared" si="204"/>
        <v>181709351440</v>
      </c>
      <c r="Q493" s="58">
        <v>0</v>
      </c>
      <c r="R493" s="58">
        <v>0</v>
      </c>
      <c r="S493" s="58">
        <v>25935506000</v>
      </c>
      <c r="T493" s="58">
        <v>117503234000</v>
      </c>
      <c r="U493" s="58">
        <v>38270611440</v>
      </c>
      <c r="V493" s="58">
        <f t="shared" si="205"/>
        <v>1009754899728.98</v>
      </c>
      <c r="W493" s="58">
        <f t="shared" si="206"/>
        <v>597940807797.97998</v>
      </c>
      <c r="X493" s="58">
        <v>504534338561</v>
      </c>
      <c r="Y493" s="58">
        <v>5191298035.9799995</v>
      </c>
      <c r="Z493" s="58">
        <v>0</v>
      </c>
      <c r="AA493" s="58">
        <v>2565000000</v>
      </c>
      <c r="AB493" s="58">
        <v>22444368</v>
      </c>
      <c r="AC493" s="58">
        <v>0</v>
      </c>
      <c r="AD493" s="58">
        <v>83627726833</v>
      </c>
      <c r="AE493" s="58">
        <v>2000000000</v>
      </c>
      <c r="AF493" s="58">
        <f t="shared" si="207"/>
        <v>411814091931</v>
      </c>
      <c r="AG493" s="58">
        <v>13396569300</v>
      </c>
      <c r="AH493" s="58">
        <v>169925054909</v>
      </c>
      <c r="AI493" s="58">
        <v>228492467722</v>
      </c>
      <c r="AJ493" s="58">
        <f t="shared" si="208"/>
        <v>4088523587.6500001</v>
      </c>
      <c r="AK493" s="58">
        <v>4088523587.6500001</v>
      </c>
      <c r="AL493" s="58">
        <v>0</v>
      </c>
      <c r="AM493" s="58">
        <v>0</v>
      </c>
      <c r="AN493" s="58">
        <v>0</v>
      </c>
      <c r="AO493" s="58">
        <v>0</v>
      </c>
      <c r="AP493" s="58">
        <v>0</v>
      </c>
      <c r="AQ493" s="58">
        <f t="shared" si="209"/>
        <v>8136721564.5699997</v>
      </c>
      <c r="AR493" s="58">
        <v>0</v>
      </c>
      <c r="AS493" s="58">
        <v>1500000000</v>
      </c>
      <c r="AT493" s="58">
        <v>6636721564.5699997</v>
      </c>
      <c r="AU493" s="58">
        <v>0</v>
      </c>
      <c r="AV493" s="59">
        <f t="shared" si="210"/>
        <v>4048197976.9200439</v>
      </c>
      <c r="AW493" s="59">
        <f t="shared" si="211"/>
        <v>-4048197976.9199996</v>
      </c>
      <c r="AX493" s="60">
        <f t="shared" si="190"/>
        <v>4.4345855712890625E-5</v>
      </c>
      <c r="AY493" s="61">
        <v>1</v>
      </c>
      <c r="AZ493" s="62"/>
      <c r="BA493" s="52">
        <v>1</v>
      </c>
      <c r="BB493" s="6"/>
      <c r="BC493" s="6"/>
      <c r="BD493" s="6"/>
      <c r="BE493" s="52">
        <v>1</v>
      </c>
      <c r="BG493" s="5" t="s">
        <v>96</v>
      </c>
      <c r="BH493" s="5" t="s">
        <v>186</v>
      </c>
      <c r="BJ493" s="6">
        <v>1</v>
      </c>
    </row>
    <row r="494" spans="1:62" ht="15" customHeight="1" x14ac:dyDescent="0.25">
      <c r="A494" s="53">
        <f t="shared" si="216"/>
        <v>366</v>
      </c>
      <c r="B494" s="53">
        <f t="shared" si="216"/>
        <v>3</v>
      </c>
      <c r="C494" s="54" t="s">
        <v>633</v>
      </c>
      <c r="D494" s="55" t="s">
        <v>104</v>
      </c>
      <c r="E494" s="56">
        <v>42360</v>
      </c>
      <c r="F494" s="57">
        <f t="shared" si="201"/>
        <v>2132118400602</v>
      </c>
      <c r="G494" s="58">
        <f t="shared" si="202"/>
        <v>155636249862</v>
      </c>
      <c r="H494" s="58">
        <v>35083033385</v>
      </c>
      <c r="I494" s="58">
        <v>14343221684</v>
      </c>
      <c r="J494" s="58">
        <v>2886469000</v>
      </c>
      <c r="K494" s="58">
        <v>103323525793</v>
      </c>
      <c r="L494" s="58">
        <f t="shared" si="203"/>
        <v>1385906149200</v>
      </c>
      <c r="M494" s="58">
        <v>37714407200</v>
      </c>
      <c r="N494" s="58">
        <v>1088618062000</v>
      </c>
      <c r="O494" s="58">
        <v>259573680000</v>
      </c>
      <c r="P494" s="58">
        <f t="shared" si="204"/>
        <v>590576001540</v>
      </c>
      <c r="Q494" s="58">
        <v>0</v>
      </c>
      <c r="R494" s="58">
        <v>0</v>
      </c>
      <c r="S494" s="58">
        <v>55829114500</v>
      </c>
      <c r="T494" s="58">
        <v>296479533000</v>
      </c>
      <c r="U494" s="58">
        <v>238267354040</v>
      </c>
      <c r="V494" s="58">
        <f t="shared" si="205"/>
        <v>2162904141400</v>
      </c>
      <c r="W494" s="58">
        <f t="shared" si="206"/>
        <v>1466820727000</v>
      </c>
      <c r="X494" s="58">
        <v>1086702208000</v>
      </c>
      <c r="Y494" s="58">
        <v>3310970000</v>
      </c>
      <c r="Z494" s="58">
        <v>45761192000</v>
      </c>
      <c r="AA494" s="58">
        <v>9220000000</v>
      </c>
      <c r="AB494" s="58">
        <v>780000000</v>
      </c>
      <c r="AC494" s="58">
        <v>0</v>
      </c>
      <c r="AD494" s="58">
        <v>320046357000</v>
      </c>
      <c r="AE494" s="58">
        <v>1000000000</v>
      </c>
      <c r="AF494" s="58">
        <f t="shared" si="207"/>
        <v>696083414400</v>
      </c>
      <c r="AG494" s="58">
        <v>22052330250</v>
      </c>
      <c r="AH494" s="58">
        <v>353078660337</v>
      </c>
      <c r="AI494" s="58">
        <v>320952423813</v>
      </c>
      <c r="AJ494" s="58">
        <f t="shared" si="208"/>
        <v>39136812798</v>
      </c>
      <c r="AK494" s="58">
        <v>37136812798</v>
      </c>
      <c r="AL494" s="58">
        <v>0</v>
      </c>
      <c r="AM494" s="58">
        <v>0</v>
      </c>
      <c r="AN494" s="58">
        <v>0</v>
      </c>
      <c r="AO494" s="58">
        <v>0</v>
      </c>
      <c r="AP494" s="58">
        <v>2000000000</v>
      </c>
      <c r="AQ494" s="58">
        <f t="shared" si="209"/>
        <v>8351072000</v>
      </c>
      <c r="AR494" s="58">
        <v>0</v>
      </c>
      <c r="AS494" s="58">
        <v>5000000000</v>
      </c>
      <c r="AT494" s="58">
        <v>3351072000</v>
      </c>
      <c r="AU494" s="58">
        <v>0</v>
      </c>
      <c r="AV494" s="59">
        <f t="shared" si="210"/>
        <v>-30785740798</v>
      </c>
      <c r="AW494" s="59">
        <f t="shared" si="211"/>
        <v>30785740798</v>
      </c>
      <c r="AX494" s="60">
        <f t="shared" si="190"/>
        <v>0</v>
      </c>
      <c r="AY494" s="61">
        <v>1</v>
      </c>
      <c r="AZ494" s="62"/>
      <c r="BA494" s="52">
        <v>1</v>
      </c>
      <c r="BB494" s="6"/>
      <c r="BC494" s="6"/>
      <c r="BD494" s="6"/>
      <c r="BE494" s="6">
        <v>1</v>
      </c>
      <c r="BG494" s="5" t="s">
        <v>96</v>
      </c>
      <c r="BH494" s="5" t="s">
        <v>97</v>
      </c>
      <c r="BJ494" s="6">
        <v>1</v>
      </c>
    </row>
    <row r="495" spans="1:62" ht="15" customHeight="1" x14ac:dyDescent="0.25">
      <c r="A495" s="53">
        <f t="shared" si="216"/>
        <v>367</v>
      </c>
      <c r="B495" s="53">
        <f t="shared" si="216"/>
        <v>4</v>
      </c>
      <c r="C495" s="54" t="s">
        <v>634</v>
      </c>
      <c r="D495" s="55" t="s">
        <v>117</v>
      </c>
      <c r="E495" s="56">
        <v>42349</v>
      </c>
      <c r="F495" s="57">
        <f t="shared" si="201"/>
        <v>1401656660905</v>
      </c>
      <c r="G495" s="58">
        <f t="shared" si="202"/>
        <v>130349983805</v>
      </c>
      <c r="H495" s="58">
        <v>28028078594</v>
      </c>
      <c r="I495" s="58">
        <v>16634114000</v>
      </c>
      <c r="J495" s="58">
        <v>2100000000</v>
      </c>
      <c r="K495" s="58">
        <v>83587791211</v>
      </c>
      <c r="L495" s="58">
        <f t="shared" si="203"/>
        <v>933029148000</v>
      </c>
      <c r="M495" s="58">
        <v>23500000000</v>
      </c>
      <c r="N495" s="58">
        <v>716654228000</v>
      </c>
      <c r="O495" s="58">
        <v>192874920000</v>
      </c>
      <c r="P495" s="58">
        <f t="shared" si="204"/>
        <v>338277529100</v>
      </c>
      <c r="Q495" s="58">
        <v>42877230000</v>
      </c>
      <c r="R495" s="58">
        <v>0</v>
      </c>
      <c r="S495" s="58">
        <v>36117885500</v>
      </c>
      <c r="T495" s="58">
        <v>243642048000</v>
      </c>
      <c r="U495" s="58">
        <v>15640365600</v>
      </c>
      <c r="V495" s="58">
        <f t="shared" si="205"/>
        <v>1435552151605</v>
      </c>
      <c r="W495" s="58">
        <f t="shared" si="206"/>
        <v>777767554325</v>
      </c>
      <c r="X495" s="58">
        <v>658877250696</v>
      </c>
      <c r="Y495" s="58">
        <v>3000000000</v>
      </c>
      <c r="Z495" s="58">
        <v>0</v>
      </c>
      <c r="AA495" s="58">
        <v>3413500000</v>
      </c>
      <c r="AB495" s="58">
        <v>488500000</v>
      </c>
      <c r="AC495" s="58">
        <v>4466219259</v>
      </c>
      <c r="AD495" s="58">
        <v>107022084370</v>
      </c>
      <c r="AE495" s="58">
        <v>500000000</v>
      </c>
      <c r="AF495" s="58">
        <f t="shared" si="207"/>
        <v>657784597280</v>
      </c>
      <c r="AG495" s="58">
        <v>48491115380</v>
      </c>
      <c r="AH495" s="58">
        <v>291982502591</v>
      </c>
      <c r="AI495" s="58">
        <v>317310979309</v>
      </c>
      <c r="AJ495" s="58">
        <f t="shared" si="208"/>
        <v>61896090700</v>
      </c>
      <c r="AK495" s="58">
        <v>22443811200</v>
      </c>
      <c r="AL495" s="58">
        <v>0</v>
      </c>
      <c r="AM495" s="58">
        <v>0</v>
      </c>
      <c r="AN495" s="58">
        <v>39402279500</v>
      </c>
      <c r="AO495" s="58">
        <v>50000000</v>
      </c>
      <c r="AP495" s="58">
        <v>0</v>
      </c>
      <c r="AQ495" s="58">
        <f t="shared" si="209"/>
        <v>28000600000</v>
      </c>
      <c r="AR495" s="58">
        <v>0</v>
      </c>
      <c r="AS495" s="58">
        <v>1000600000</v>
      </c>
      <c r="AT495" s="58">
        <v>27000000000</v>
      </c>
      <c r="AU495" s="58">
        <v>0</v>
      </c>
      <c r="AV495" s="59">
        <f t="shared" si="210"/>
        <v>-33895490700</v>
      </c>
      <c r="AW495" s="59">
        <f t="shared" si="211"/>
        <v>33895490700</v>
      </c>
      <c r="AX495" s="60">
        <f t="shared" si="190"/>
        <v>0</v>
      </c>
      <c r="AY495" s="61">
        <v>1</v>
      </c>
      <c r="AZ495" s="62"/>
      <c r="BA495" s="63">
        <v>1</v>
      </c>
      <c r="BB495" s="6"/>
      <c r="BC495" s="6"/>
      <c r="BD495" s="6"/>
      <c r="BG495" s="5" t="s">
        <v>163</v>
      </c>
      <c r="BH495" s="5" t="s">
        <v>114</v>
      </c>
    </row>
    <row r="496" spans="1:62" ht="15" customHeight="1" x14ac:dyDescent="0.25">
      <c r="A496" s="53">
        <f t="shared" si="216"/>
        <v>368</v>
      </c>
      <c r="B496" s="53">
        <f t="shared" si="216"/>
        <v>5</v>
      </c>
      <c r="C496" s="68" t="s">
        <v>635</v>
      </c>
      <c r="D496" s="55" t="s">
        <v>104</v>
      </c>
      <c r="E496" s="56">
        <v>42366</v>
      </c>
      <c r="F496" s="57">
        <f t="shared" si="201"/>
        <v>1116233981292</v>
      </c>
      <c r="G496" s="58">
        <f t="shared" si="202"/>
        <v>91793908000</v>
      </c>
      <c r="H496" s="58">
        <v>8134000000</v>
      </c>
      <c r="I496" s="58">
        <v>30267700000</v>
      </c>
      <c r="J496" s="58">
        <v>5050000000</v>
      </c>
      <c r="K496" s="58">
        <v>48342208000</v>
      </c>
      <c r="L496" s="58">
        <f t="shared" si="203"/>
        <v>882495361000</v>
      </c>
      <c r="M496" s="58">
        <v>24829780000</v>
      </c>
      <c r="N496" s="58">
        <v>543890364000</v>
      </c>
      <c r="O496" s="58">
        <v>313775217000</v>
      </c>
      <c r="P496" s="58">
        <f t="shared" si="204"/>
        <v>141944712292</v>
      </c>
      <c r="Q496" s="58">
        <v>1566880000</v>
      </c>
      <c r="R496" s="58">
        <v>0</v>
      </c>
      <c r="S496" s="58">
        <v>25561311692</v>
      </c>
      <c r="T496" s="58">
        <v>33444782000</v>
      </c>
      <c r="U496" s="58">
        <f>11488889600+69882849000</f>
        <v>81371738600</v>
      </c>
      <c r="V496" s="58">
        <f t="shared" si="205"/>
        <v>1149853332196</v>
      </c>
      <c r="W496" s="58">
        <f t="shared" si="206"/>
        <v>552360789731</v>
      </c>
      <c r="X496" s="58">
        <v>451551387931</v>
      </c>
      <c r="Y496" s="58">
        <v>0</v>
      </c>
      <c r="Z496" s="58">
        <v>0</v>
      </c>
      <c r="AA496" s="58">
        <v>3228000000</v>
      </c>
      <c r="AB496" s="58">
        <v>1300000000</v>
      </c>
      <c r="AC496" s="58">
        <v>0</v>
      </c>
      <c r="AD496" s="58">
        <v>95531401800</v>
      </c>
      <c r="AE496" s="58">
        <v>750000000</v>
      </c>
      <c r="AF496" s="58">
        <f t="shared" si="207"/>
        <v>597492542465</v>
      </c>
      <c r="AG496" s="58">
        <v>25675084900</v>
      </c>
      <c r="AH496" s="58">
        <v>219571336474</v>
      </c>
      <c r="AI496" s="58">
        <v>352246121091</v>
      </c>
      <c r="AJ496" s="58">
        <f t="shared" si="208"/>
        <v>44848823698</v>
      </c>
      <c r="AK496" s="58">
        <v>44098823698</v>
      </c>
      <c r="AL496" s="58">
        <v>0</v>
      </c>
      <c r="AM496" s="58">
        <v>0</v>
      </c>
      <c r="AN496" s="58">
        <v>0</v>
      </c>
      <c r="AO496" s="58">
        <v>750000000</v>
      </c>
      <c r="AP496" s="58">
        <v>0</v>
      </c>
      <c r="AQ496" s="58">
        <f t="shared" si="209"/>
        <v>11229472794</v>
      </c>
      <c r="AR496" s="58">
        <v>0</v>
      </c>
      <c r="AS496" s="58">
        <v>10427677000</v>
      </c>
      <c r="AT496" s="58">
        <v>801795794</v>
      </c>
      <c r="AU496" s="58">
        <v>0</v>
      </c>
      <c r="AV496" s="59">
        <f t="shared" si="210"/>
        <v>-33619350904</v>
      </c>
      <c r="AW496" s="59">
        <f t="shared" si="211"/>
        <v>33619350904</v>
      </c>
      <c r="AX496" s="60">
        <f t="shared" si="190"/>
        <v>0</v>
      </c>
      <c r="AY496" s="61">
        <v>1</v>
      </c>
      <c r="AZ496" s="62"/>
      <c r="BA496" s="52">
        <v>1</v>
      </c>
      <c r="BB496" s="6"/>
      <c r="BC496" s="6"/>
      <c r="BD496" s="6"/>
      <c r="BE496" s="6">
        <v>1</v>
      </c>
      <c r="BG496" s="5" t="s">
        <v>96</v>
      </c>
      <c r="BH496" s="5" t="s">
        <v>155</v>
      </c>
      <c r="BJ496" s="6">
        <v>1</v>
      </c>
    </row>
    <row r="497" spans="1:62" ht="15" customHeight="1" x14ac:dyDescent="0.25">
      <c r="A497" s="53">
        <f t="shared" si="216"/>
        <v>369</v>
      </c>
      <c r="B497" s="53">
        <f t="shared" si="216"/>
        <v>6</v>
      </c>
      <c r="C497" s="54" t="s">
        <v>636</v>
      </c>
      <c r="D497" s="55" t="s">
        <v>94</v>
      </c>
      <c r="E497" s="56">
        <v>42396</v>
      </c>
      <c r="F497" s="57">
        <f t="shared" si="201"/>
        <v>1622476532229</v>
      </c>
      <c r="G497" s="58">
        <f t="shared" si="202"/>
        <v>159979473977</v>
      </c>
      <c r="H497" s="58">
        <v>65675635430</v>
      </c>
      <c r="I497" s="58">
        <v>66895465692</v>
      </c>
      <c r="J497" s="58">
        <v>3425000000</v>
      </c>
      <c r="K497" s="58">
        <v>23983372855</v>
      </c>
      <c r="L497" s="58">
        <f t="shared" si="203"/>
        <v>1293053877776</v>
      </c>
      <c r="M497" s="58">
        <v>24062200676</v>
      </c>
      <c r="N497" s="58">
        <v>850677296000</v>
      </c>
      <c r="O497" s="58">
        <v>418314381100</v>
      </c>
      <c r="P497" s="58">
        <f t="shared" si="204"/>
        <v>169443180476</v>
      </c>
      <c r="Q497" s="58">
        <v>0</v>
      </c>
      <c r="R497" s="58">
        <v>0</v>
      </c>
      <c r="S497" s="58">
        <v>53544436876</v>
      </c>
      <c r="T497" s="58">
        <v>5000000000</v>
      </c>
      <c r="U497" s="58">
        <v>110898743600</v>
      </c>
      <c r="V497" s="58">
        <f t="shared" si="205"/>
        <v>1643415333277</v>
      </c>
      <c r="W497" s="58">
        <f t="shared" si="206"/>
        <v>1017743174595.1</v>
      </c>
      <c r="X497" s="58">
        <v>840352000314.09998</v>
      </c>
      <c r="Y497" s="58">
        <v>0</v>
      </c>
      <c r="Z497" s="58">
        <v>0</v>
      </c>
      <c r="AA497" s="58">
        <v>5000000000</v>
      </c>
      <c r="AB497" s="58">
        <v>2046050000</v>
      </c>
      <c r="AC497" s="58">
        <v>1675443700</v>
      </c>
      <c r="AD497" s="58">
        <v>168169680581</v>
      </c>
      <c r="AE497" s="58">
        <v>500000000</v>
      </c>
      <c r="AF497" s="58">
        <f t="shared" si="207"/>
        <v>625672158681.8999</v>
      </c>
      <c r="AG497" s="58">
        <v>41869233552.18</v>
      </c>
      <c r="AH497" s="58">
        <v>292529438423.71997</v>
      </c>
      <c r="AI497" s="58">
        <v>291273486706</v>
      </c>
      <c r="AJ497" s="58">
        <f t="shared" si="208"/>
        <v>24927229731</v>
      </c>
      <c r="AK497" s="58">
        <v>24927229731</v>
      </c>
      <c r="AL497" s="58">
        <v>0</v>
      </c>
      <c r="AM497" s="58">
        <v>0</v>
      </c>
      <c r="AN497" s="58">
        <v>0</v>
      </c>
      <c r="AO497" s="58">
        <v>0</v>
      </c>
      <c r="AP497" s="58">
        <v>0</v>
      </c>
      <c r="AQ497" s="58">
        <f t="shared" si="209"/>
        <v>3988428683</v>
      </c>
      <c r="AR497" s="58">
        <v>0</v>
      </c>
      <c r="AS497" s="58">
        <v>0</v>
      </c>
      <c r="AT497" s="58">
        <v>229434090</v>
      </c>
      <c r="AU497" s="58">
        <v>3758994593</v>
      </c>
      <c r="AV497" s="59">
        <f t="shared" si="210"/>
        <v>-20938801048</v>
      </c>
      <c r="AW497" s="59">
        <f t="shared" si="211"/>
        <v>20938801048</v>
      </c>
      <c r="AX497" s="60">
        <f t="shared" si="190"/>
        <v>0</v>
      </c>
      <c r="AY497" s="61"/>
      <c r="AZ497" s="62">
        <v>1</v>
      </c>
      <c r="BA497" s="52">
        <v>1</v>
      </c>
      <c r="BB497" s="6"/>
      <c r="BC497" s="6"/>
      <c r="BD497" s="6"/>
      <c r="BG497" s="5" t="s">
        <v>96</v>
      </c>
      <c r="BH497" s="5" t="s">
        <v>186</v>
      </c>
      <c r="BJ497" s="6">
        <v>1</v>
      </c>
    </row>
    <row r="498" spans="1:62" ht="15" customHeight="1" x14ac:dyDescent="0.25">
      <c r="A498" s="53">
        <f t="shared" si="216"/>
        <v>370</v>
      </c>
      <c r="B498" s="53">
        <f t="shared" si="216"/>
        <v>7</v>
      </c>
      <c r="C498" s="54" t="s">
        <v>637</v>
      </c>
      <c r="D498" s="55" t="s">
        <v>94</v>
      </c>
      <c r="E498" s="56">
        <v>42461</v>
      </c>
      <c r="F498" s="57">
        <f t="shared" si="201"/>
        <v>1262032636356</v>
      </c>
      <c r="G498" s="58">
        <f t="shared" si="202"/>
        <v>77550900000</v>
      </c>
      <c r="H498" s="58">
        <v>9046150000</v>
      </c>
      <c r="I498" s="58">
        <v>43933114650</v>
      </c>
      <c r="J498" s="58">
        <v>5034000000</v>
      </c>
      <c r="K498" s="58">
        <v>19537635350</v>
      </c>
      <c r="L498" s="58">
        <f t="shared" si="203"/>
        <v>910835563332</v>
      </c>
      <c r="M498" s="58">
        <v>23342734732</v>
      </c>
      <c r="N498" s="58">
        <v>622189918000</v>
      </c>
      <c r="O498" s="58">
        <v>265302910600</v>
      </c>
      <c r="P498" s="58">
        <f t="shared" si="204"/>
        <v>273646173024</v>
      </c>
      <c r="Q498" s="58">
        <v>698715000</v>
      </c>
      <c r="R498" s="58">
        <v>0</v>
      </c>
      <c r="S498" s="58">
        <v>24008322224</v>
      </c>
      <c r="T498" s="58">
        <f>228879467000-54895171000</f>
        <v>173984296000</v>
      </c>
      <c r="U498" s="58">
        <f>54895171000+20059668800</f>
        <v>74954839800</v>
      </c>
      <c r="V498" s="58">
        <f t="shared" si="205"/>
        <v>1347295131686</v>
      </c>
      <c r="W498" s="58">
        <f t="shared" si="206"/>
        <v>677138876591</v>
      </c>
      <c r="X498" s="58">
        <v>575285089273</v>
      </c>
      <c r="Y498" s="58">
        <v>0</v>
      </c>
      <c r="Z498" s="58">
        <v>0</v>
      </c>
      <c r="AA498" s="58">
        <v>3000000000</v>
      </c>
      <c r="AB498" s="58">
        <v>300000000</v>
      </c>
      <c r="AC498" s="58">
        <v>1820044672</v>
      </c>
      <c r="AD498" s="58">
        <v>95733742646</v>
      </c>
      <c r="AE498" s="58">
        <v>1000000000</v>
      </c>
      <c r="AF498" s="58">
        <f t="shared" si="207"/>
        <v>670156255095</v>
      </c>
      <c r="AG498" s="58">
        <v>13375373000</v>
      </c>
      <c r="AH498" s="58">
        <v>307840407468</v>
      </c>
      <c r="AI498" s="58">
        <v>348940474627</v>
      </c>
      <c r="AJ498" s="58">
        <f t="shared" si="208"/>
        <v>85262495330</v>
      </c>
      <c r="AK498" s="58">
        <v>47659467103</v>
      </c>
      <c r="AL498" s="58">
        <v>0</v>
      </c>
      <c r="AM498" s="58">
        <v>0</v>
      </c>
      <c r="AN498" s="58">
        <v>37603028227</v>
      </c>
      <c r="AO498" s="58">
        <v>0</v>
      </c>
      <c r="AP498" s="58">
        <v>0</v>
      </c>
      <c r="AQ498" s="58">
        <f t="shared" si="209"/>
        <v>0</v>
      </c>
      <c r="AR498" s="58">
        <v>0</v>
      </c>
      <c r="AS498" s="58">
        <v>0</v>
      </c>
      <c r="AT498" s="58">
        <v>0</v>
      </c>
      <c r="AU498" s="58">
        <v>0</v>
      </c>
      <c r="AV498" s="59">
        <f t="shared" si="210"/>
        <v>-85262495330</v>
      </c>
      <c r="AW498" s="59">
        <f t="shared" si="211"/>
        <v>85262495330</v>
      </c>
      <c r="AX498" s="60">
        <f t="shared" si="190"/>
        <v>0</v>
      </c>
      <c r="AY498" s="61"/>
      <c r="AZ498" s="62">
        <v>1</v>
      </c>
      <c r="BA498" s="63">
        <v>1</v>
      </c>
      <c r="BB498" s="6"/>
      <c r="BC498" s="6"/>
      <c r="BD498" s="6"/>
      <c r="BG498" s="5" t="s">
        <v>163</v>
      </c>
      <c r="BH498" s="5" t="s">
        <v>114</v>
      </c>
    </row>
    <row r="499" spans="1:62" s="74" customFormat="1" ht="15" customHeight="1" x14ac:dyDescent="0.25">
      <c r="A499" s="53">
        <f t="shared" si="216"/>
        <v>371</v>
      </c>
      <c r="B499" s="53">
        <f t="shared" si="216"/>
        <v>8</v>
      </c>
      <c r="C499" s="68" t="s">
        <v>638</v>
      </c>
      <c r="D499" s="55" t="s">
        <v>143</v>
      </c>
      <c r="E499" s="56">
        <v>42338</v>
      </c>
      <c r="F499" s="69">
        <f t="shared" si="201"/>
        <v>1433183520593</v>
      </c>
      <c r="G499" s="70">
        <f t="shared" si="202"/>
        <v>59255420780</v>
      </c>
      <c r="H499" s="70">
        <v>13310000000</v>
      </c>
      <c r="I499" s="70">
        <v>26660300000</v>
      </c>
      <c r="J499" s="70">
        <v>4370490780</v>
      </c>
      <c r="K499" s="70">
        <v>14914630000</v>
      </c>
      <c r="L499" s="70">
        <f t="shared" si="203"/>
        <v>1101104361763</v>
      </c>
      <c r="M499" s="70">
        <v>19090950763</v>
      </c>
      <c r="N499" s="70">
        <v>689096791000</v>
      </c>
      <c r="O499" s="70">
        <v>392916620000</v>
      </c>
      <c r="P499" s="70">
        <f t="shared" si="204"/>
        <v>272823738050</v>
      </c>
      <c r="Q499" s="70">
        <v>6928690000</v>
      </c>
      <c r="R499" s="70">
        <v>0</v>
      </c>
      <c r="S499" s="70">
        <v>25550000000</v>
      </c>
      <c r="T499" s="70">
        <v>95107445850</v>
      </c>
      <c r="U499" s="70">
        <v>145237602200</v>
      </c>
      <c r="V499" s="70">
        <f t="shared" si="205"/>
        <v>1518521616791</v>
      </c>
      <c r="W499" s="70">
        <f t="shared" si="206"/>
        <v>778188637766</v>
      </c>
      <c r="X499" s="70">
        <v>567027139486</v>
      </c>
      <c r="Y499" s="70">
        <v>0</v>
      </c>
      <c r="Z499" s="70">
        <v>0</v>
      </c>
      <c r="AA499" s="70">
        <v>4366500000</v>
      </c>
      <c r="AB499" s="70">
        <v>369000000</v>
      </c>
      <c r="AC499" s="70">
        <v>4002030000</v>
      </c>
      <c r="AD499" s="70">
        <v>199423968280</v>
      </c>
      <c r="AE499" s="70">
        <v>3000000000</v>
      </c>
      <c r="AF499" s="70">
        <f t="shared" si="207"/>
        <v>740332979025</v>
      </c>
      <c r="AG499" s="70">
        <v>19401176750</v>
      </c>
      <c r="AH499" s="70">
        <v>320167365725</v>
      </c>
      <c r="AI499" s="70">
        <v>400764436550</v>
      </c>
      <c r="AJ499" s="70">
        <f t="shared" si="208"/>
        <v>93043396154</v>
      </c>
      <c r="AK499" s="70">
        <v>93043396154</v>
      </c>
      <c r="AL499" s="70">
        <v>0</v>
      </c>
      <c r="AM499" s="70">
        <v>0</v>
      </c>
      <c r="AN499" s="70">
        <v>0</v>
      </c>
      <c r="AO499" s="70">
        <v>0</v>
      </c>
      <c r="AP499" s="70">
        <v>0</v>
      </c>
      <c r="AQ499" s="70">
        <f t="shared" si="209"/>
        <v>7705299956</v>
      </c>
      <c r="AR499" s="70">
        <v>0</v>
      </c>
      <c r="AS499" s="70">
        <v>7000000000</v>
      </c>
      <c r="AT499" s="70">
        <v>705299956</v>
      </c>
      <c r="AU499" s="70">
        <v>0</v>
      </c>
      <c r="AV499" s="71">
        <f t="shared" si="210"/>
        <v>-85338096198</v>
      </c>
      <c r="AW499" s="71">
        <f t="shared" si="211"/>
        <v>85338096198</v>
      </c>
      <c r="AX499" s="60">
        <f t="shared" si="190"/>
        <v>0</v>
      </c>
      <c r="AY499" s="72">
        <v>1</v>
      </c>
      <c r="AZ499" s="73"/>
      <c r="BA499" s="52">
        <v>1</v>
      </c>
      <c r="BB499" s="64"/>
      <c r="BC499" s="64"/>
      <c r="BD499" s="64"/>
      <c r="BE499" s="52">
        <v>1</v>
      </c>
      <c r="BF499" s="64"/>
      <c r="BG499" s="74" t="s">
        <v>96</v>
      </c>
      <c r="BH499" s="74" t="s">
        <v>106</v>
      </c>
      <c r="BJ499" s="64">
        <v>1</v>
      </c>
    </row>
    <row r="500" spans="1:62" ht="15" customHeight="1" x14ac:dyDescent="0.25">
      <c r="A500" s="53">
        <f t="shared" si="216"/>
        <v>372</v>
      </c>
      <c r="B500" s="53">
        <f t="shared" si="216"/>
        <v>9</v>
      </c>
      <c r="C500" s="54" t="s">
        <v>639</v>
      </c>
      <c r="D500" s="55" t="s">
        <v>99</v>
      </c>
      <c r="E500" s="56">
        <v>42366</v>
      </c>
      <c r="F500" s="57">
        <f t="shared" si="201"/>
        <v>1336075025898</v>
      </c>
      <c r="G500" s="58">
        <f t="shared" si="202"/>
        <v>166867312006</v>
      </c>
      <c r="H500" s="58">
        <v>86767235000</v>
      </c>
      <c r="I500" s="58">
        <v>9502650000</v>
      </c>
      <c r="J500" s="58">
        <v>21200000000</v>
      </c>
      <c r="K500" s="58">
        <v>49397427006</v>
      </c>
      <c r="L500" s="58">
        <f t="shared" si="203"/>
        <v>804913799692</v>
      </c>
      <c r="M500" s="58">
        <v>138582958692</v>
      </c>
      <c r="N500" s="58">
        <v>550581811000</v>
      </c>
      <c r="O500" s="58">
        <v>115749030000</v>
      </c>
      <c r="P500" s="58">
        <f t="shared" si="204"/>
        <v>364293914200</v>
      </c>
      <c r="Q500" s="58">
        <v>87017185600</v>
      </c>
      <c r="R500" s="58">
        <v>0</v>
      </c>
      <c r="S500" s="58">
        <v>121219000000</v>
      </c>
      <c r="T500" s="58">
        <v>66079043000</v>
      </c>
      <c r="U500" s="58">
        <v>89978685600</v>
      </c>
      <c r="V500" s="58">
        <f t="shared" si="205"/>
        <v>1556893077182</v>
      </c>
      <c r="W500" s="58">
        <f t="shared" si="206"/>
        <v>604670097723</v>
      </c>
      <c r="X500" s="58">
        <v>435943038446</v>
      </c>
      <c r="Y500" s="58">
        <v>0</v>
      </c>
      <c r="Z500" s="58">
        <v>0</v>
      </c>
      <c r="AA500" s="58">
        <v>1740000000</v>
      </c>
      <c r="AB500" s="58">
        <v>9710000000</v>
      </c>
      <c r="AC500" s="58">
        <v>8335952896</v>
      </c>
      <c r="AD500" s="58">
        <v>147441106381</v>
      </c>
      <c r="AE500" s="58">
        <v>1500000000</v>
      </c>
      <c r="AF500" s="58">
        <f t="shared" si="207"/>
        <v>952222979459</v>
      </c>
      <c r="AG500" s="58">
        <v>6676188600</v>
      </c>
      <c r="AH500" s="58">
        <v>365281971645</v>
      </c>
      <c r="AI500" s="58">
        <v>580264819214</v>
      </c>
      <c r="AJ500" s="58">
        <f t="shared" si="208"/>
        <v>224818051284</v>
      </c>
      <c r="AK500" s="58">
        <v>224818051284</v>
      </c>
      <c r="AL500" s="58">
        <v>0</v>
      </c>
      <c r="AM500" s="58">
        <v>0</v>
      </c>
      <c r="AN500" s="58">
        <v>0</v>
      </c>
      <c r="AO500" s="58">
        <v>0</v>
      </c>
      <c r="AP500" s="58">
        <v>0</v>
      </c>
      <c r="AQ500" s="58">
        <f t="shared" si="209"/>
        <v>4000000000</v>
      </c>
      <c r="AR500" s="58">
        <v>0</v>
      </c>
      <c r="AS500" s="58">
        <v>4000000000</v>
      </c>
      <c r="AT500" s="58">
        <v>0</v>
      </c>
      <c r="AU500" s="58">
        <v>0</v>
      </c>
      <c r="AV500" s="59">
        <f t="shared" si="210"/>
        <v>-220818051284</v>
      </c>
      <c r="AW500" s="59">
        <f t="shared" si="211"/>
        <v>220818051284</v>
      </c>
      <c r="AX500" s="60">
        <f t="shared" si="190"/>
        <v>0</v>
      </c>
      <c r="AY500" s="61">
        <v>1</v>
      </c>
      <c r="AZ500" s="62"/>
      <c r="BA500" s="52">
        <v>1</v>
      </c>
      <c r="BB500" s="6"/>
      <c r="BC500" s="6"/>
      <c r="BD500" s="6"/>
      <c r="BE500" s="6">
        <v>1</v>
      </c>
      <c r="BG500" s="5" t="s">
        <v>96</v>
      </c>
      <c r="BH500" s="5" t="s">
        <v>106</v>
      </c>
      <c r="BJ500" s="6">
        <v>1</v>
      </c>
    </row>
    <row r="501" spans="1:62" ht="15" customHeight="1" x14ac:dyDescent="0.25">
      <c r="A501" s="53">
        <f t="shared" si="216"/>
        <v>373</v>
      </c>
      <c r="B501" s="53">
        <f t="shared" si="216"/>
        <v>10</v>
      </c>
      <c r="C501" s="54" t="s">
        <v>640</v>
      </c>
      <c r="D501" s="55" t="s">
        <v>117</v>
      </c>
      <c r="E501" s="56">
        <v>42346</v>
      </c>
      <c r="F501" s="57">
        <f t="shared" si="201"/>
        <v>1186913814160</v>
      </c>
      <c r="G501" s="58">
        <f t="shared" si="202"/>
        <v>79658721360</v>
      </c>
      <c r="H501" s="58">
        <v>10757581000</v>
      </c>
      <c r="I501" s="58">
        <v>5171215000</v>
      </c>
      <c r="J501" s="58">
        <v>1320753000</v>
      </c>
      <c r="K501" s="58">
        <v>62409172360</v>
      </c>
      <c r="L501" s="58">
        <f t="shared" si="203"/>
        <v>867902386000</v>
      </c>
      <c r="M501" s="58">
        <v>33501167000</v>
      </c>
      <c r="N501" s="58">
        <v>658873349000</v>
      </c>
      <c r="O501" s="58">
        <v>175527870000</v>
      </c>
      <c r="P501" s="58">
        <f t="shared" si="204"/>
        <v>239352706800</v>
      </c>
      <c r="Q501" s="58">
        <v>343323400</v>
      </c>
      <c r="R501" s="58">
        <v>0</v>
      </c>
      <c r="S501" s="58">
        <v>36405885000</v>
      </c>
      <c r="T501" s="58">
        <v>85790737000</v>
      </c>
      <c r="U501" s="58">
        <v>116812761400</v>
      </c>
      <c r="V501" s="58">
        <f t="shared" si="205"/>
        <v>1197962023045.8799</v>
      </c>
      <c r="W501" s="58">
        <f t="shared" si="206"/>
        <v>654686079890</v>
      </c>
      <c r="X501" s="58">
        <v>469503264890</v>
      </c>
      <c r="Y501" s="58">
        <v>0</v>
      </c>
      <c r="Z501" s="58">
        <v>50000000</v>
      </c>
      <c r="AA501" s="58">
        <v>7893000000</v>
      </c>
      <c r="AB501" s="58">
        <v>0</v>
      </c>
      <c r="AC501" s="58">
        <v>1381770000</v>
      </c>
      <c r="AD501" s="58">
        <v>174858045000</v>
      </c>
      <c r="AE501" s="58">
        <v>1000000000</v>
      </c>
      <c r="AF501" s="58">
        <f t="shared" si="207"/>
        <v>543275943155.88</v>
      </c>
      <c r="AG501" s="58">
        <v>22671545000</v>
      </c>
      <c r="AH501" s="58">
        <v>321293971142.88</v>
      </c>
      <c r="AI501" s="58">
        <v>199310427013</v>
      </c>
      <c r="AJ501" s="58">
        <f t="shared" si="208"/>
        <v>11048208885.879999</v>
      </c>
      <c r="AK501" s="58">
        <v>11048208885.879999</v>
      </c>
      <c r="AL501" s="58">
        <v>0</v>
      </c>
      <c r="AM501" s="58">
        <v>0</v>
      </c>
      <c r="AN501" s="58">
        <v>0</v>
      </c>
      <c r="AO501" s="58">
        <v>0</v>
      </c>
      <c r="AP501" s="58">
        <v>0</v>
      </c>
      <c r="AQ501" s="58">
        <f t="shared" si="209"/>
        <v>0</v>
      </c>
      <c r="AR501" s="58">
        <v>0</v>
      </c>
      <c r="AS501" s="58">
        <v>0</v>
      </c>
      <c r="AT501" s="58">
        <v>0</v>
      </c>
      <c r="AU501" s="58">
        <v>0</v>
      </c>
      <c r="AV501" s="59">
        <f t="shared" si="210"/>
        <v>-11048208885.879883</v>
      </c>
      <c r="AW501" s="59">
        <f t="shared" si="211"/>
        <v>11048208885.879999</v>
      </c>
      <c r="AX501" s="60">
        <f t="shared" si="190"/>
        <v>1.163482666015625E-4</v>
      </c>
      <c r="AY501" s="61">
        <v>1</v>
      </c>
      <c r="AZ501" s="62"/>
      <c r="BA501" s="52">
        <v>1</v>
      </c>
      <c r="BB501" s="6"/>
      <c r="BC501" s="6"/>
      <c r="BD501" s="6"/>
      <c r="BG501" s="5" t="s">
        <v>96</v>
      </c>
      <c r="BH501" s="5" t="s">
        <v>106</v>
      </c>
      <c r="BJ501" s="6">
        <v>1</v>
      </c>
    </row>
    <row r="502" spans="1:62" ht="15" customHeight="1" x14ac:dyDescent="0.25">
      <c r="A502" s="53">
        <f t="shared" si="216"/>
        <v>374</v>
      </c>
      <c r="B502" s="53">
        <f t="shared" si="216"/>
        <v>11</v>
      </c>
      <c r="C502" s="54" t="s">
        <v>641</v>
      </c>
      <c r="D502" s="55" t="s">
        <v>119</v>
      </c>
      <c r="E502" s="56">
        <v>42348</v>
      </c>
      <c r="F502" s="57">
        <f t="shared" si="201"/>
        <v>1362077401519</v>
      </c>
      <c r="G502" s="58">
        <f t="shared" si="202"/>
        <v>180007000000</v>
      </c>
      <c r="H502" s="58">
        <v>71301000000</v>
      </c>
      <c r="I502" s="58">
        <v>61206000000</v>
      </c>
      <c r="J502" s="58">
        <v>9000000000</v>
      </c>
      <c r="K502" s="58">
        <v>38500000000</v>
      </c>
      <c r="L502" s="58">
        <f t="shared" si="203"/>
        <v>914891847000</v>
      </c>
      <c r="M502" s="58">
        <v>25586971000</v>
      </c>
      <c r="N502" s="58">
        <v>704125166000</v>
      </c>
      <c r="O502" s="58">
        <v>185179710000</v>
      </c>
      <c r="P502" s="58">
        <f t="shared" si="204"/>
        <v>267178554519</v>
      </c>
      <c r="Q502" s="58">
        <v>0</v>
      </c>
      <c r="R502" s="58">
        <v>0</v>
      </c>
      <c r="S502" s="58">
        <v>66290172719</v>
      </c>
      <c r="T502" s="58">
        <v>131025153000</v>
      </c>
      <c r="U502" s="58">
        <v>69863228800</v>
      </c>
      <c r="V502" s="58">
        <f t="shared" si="205"/>
        <v>1359777301519</v>
      </c>
      <c r="W502" s="58">
        <f t="shared" si="206"/>
        <v>720208790320</v>
      </c>
      <c r="X502" s="58">
        <v>583572123320</v>
      </c>
      <c r="Y502" s="58">
        <v>0</v>
      </c>
      <c r="Z502" s="58">
        <v>0</v>
      </c>
      <c r="AA502" s="58">
        <v>7600000000</v>
      </c>
      <c r="AB502" s="58">
        <v>500000000</v>
      </c>
      <c r="AC502" s="58">
        <v>0</v>
      </c>
      <c r="AD502" s="58">
        <v>126636667000</v>
      </c>
      <c r="AE502" s="58">
        <v>1900000000</v>
      </c>
      <c r="AF502" s="58">
        <f t="shared" si="207"/>
        <v>639568511199</v>
      </c>
      <c r="AG502" s="58">
        <v>20287606000</v>
      </c>
      <c r="AH502" s="58">
        <v>256892961001</v>
      </c>
      <c r="AI502" s="58">
        <v>362387944198</v>
      </c>
      <c r="AJ502" s="58">
        <f t="shared" si="208"/>
        <v>19200000000</v>
      </c>
      <c r="AK502" s="58">
        <v>19200000000</v>
      </c>
      <c r="AL502" s="58">
        <v>0</v>
      </c>
      <c r="AM502" s="58">
        <v>0</v>
      </c>
      <c r="AN502" s="58">
        <v>0</v>
      </c>
      <c r="AO502" s="58">
        <v>0</v>
      </c>
      <c r="AP502" s="58">
        <v>0</v>
      </c>
      <c r="AQ502" s="58">
        <f t="shared" si="209"/>
        <v>21500100000</v>
      </c>
      <c r="AR502" s="58">
        <v>0</v>
      </c>
      <c r="AS502" s="58">
        <v>4300100000</v>
      </c>
      <c r="AT502" s="58">
        <v>17200000000</v>
      </c>
      <c r="AU502" s="58">
        <v>0</v>
      </c>
      <c r="AV502" s="59">
        <f t="shared" si="210"/>
        <v>2300100000</v>
      </c>
      <c r="AW502" s="59">
        <f t="shared" si="211"/>
        <v>-2300100000</v>
      </c>
      <c r="AX502" s="60">
        <f t="shared" si="190"/>
        <v>0</v>
      </c>
      <c r="AY502" s="61">
        <v>1</v>
      </c>
      <c r="AZ502" s="62"/>
      <c r="BA502" s="52">
        <v>1</v>
      </c>
      <c r="BB502" s="6"/>
      <c r="BC502" s="6"/>
      <c r="BD502" s="6"/>
      <c r="BE502" s="52">
        <v>1</v>
      </c>
      <c r="BG502" s="5" t="s">
        <v>96</v>
      </c>
      <c r="BH502" s="5" t="s">
        <v>124</v>
      </c>
      <c r="BJ502" s="6">
        <v>1</v>
      </c>
    </row>
    <row r="503" spans="1:62" ht="15" customHeight="1" x14ac:dyDescent="0.25">
      <c r="A503" s="53">
        <f t="shared" si="216"/>
        <v>375</v>
      </c>
      <c r="B503" s="53">
        <f t="shared" si="216"/>
        <v>12</v>
      </c>
      <c r="C503" s="54" t="s">
        <v>642</v>
      </c>
      <c r="D503" s="55" t="s">
        <v>143</v>
      </c>
      <c r="E503" s="56">
        <v>42369</v>
      </c>
      <c r="F503" s="57">
        <f t="shared" si="201"/>
        <v>1359454373000</v>
      </c>
      <c r="G503" s="58">
        <f t="shared" si="202"/>
        <v>154595537920</v>
      </c>
      <c r="H503" s="58">
        <v>72835110395</v>
      </c>
      <c r="I503" s="58">
        <v>61371320025</v>
      </c>
      <c r="J503" s="58">
        <v>10000000000</v>
      </c>
      <c r="K503" s="58">
        <v>10389107500</v>
      </c>
      <c r="L503" s="58">
        <f t="shared" si="203"/>
        <v>970558797380</v>
      </c>
      <c r="M503" s="58">
        <v>35520958000</v>
      </c>
      <c r="N503" s="58">
        <v>701629223000</v>
      </c>
      <c r="O503" s="58">
        <v>233408616380</v>
      </c>
      <c r="P503" s="58">
        <f t="shared" si="204"/>
        <v>234300037700</v>
      </c>
      <c r="Q503" s="58">
        <v>1040000000</v>
      </c>
      <c r="R503" s="58">
        <v>0</v>
      </c>
      <c r="S503" s="58">
        <v>40465065260</v>
      </c>
      <c r="T503" s="58">
        <v>128717015000</v>
      </c>
      <c r="U503" s="58">
        <v>64077957440</v>
      </c>
      <c r="V503" s="58">
        <f t="shared" si="205"/>
        <v>1385879551938</v>
      </c>
      <c r="W503" s="58">
        <f t="shared" si="206"/>
        <v>689826958423.47998</v>
      </c>
      <c r="X503" s="58">
        <v>619841840338.47998</v>
      </c>
      <c r="Y503" s="58">
        <v>30000000</v>
      </c>
      <c r="Z503" s="58">
        <v>0</v>
      </c>
      <c r="AA503" s="58">
        <v>5865130500</v>
      </c>
      <c r="AB503" s="58">
        <v>1949500000</v>
      </c>
      <c r="AC503" s="58">
        <v>0</v>
      </c>
      <c r="AD503" s="58">
        <v>61140487585</v>
      </c>
      <c r="AE503" s="58">
        <v>1000000000</v>
      </c>
      <c r="AF503" s="58">
        <f t="shared" si="207"/>
        <v>696052593514.52002</v>
      </c>
      <c r="AG503" s="58">
        <v>35181547991</v>
      </c>
      <c r="AH503" s="58">
        <v>250850130308.45999</v>
      </c>
      <c r="AI503" s="58">
        <v>410020915215.06</v>
      </c>
      <c r="AJ503" s="58">
        <f t="shared" si="208"/>
        <v>27125178938</v>
      </c>
      <c r="AK503" s="58">
        <v>27125178938</v>
      </c>
      <c r="AL503" s="58">
        <v>0</v>
      </c>
      <c r="AM503" s="58">
        <v>0</v>
      </c>
      <c r="AN503" s="58">
        <v>0</v>
      </c>
      <c r="AO503" s="58">
        <v>0</v>
      </c>
      <c r="AP503" s="58">
        <v>0</v>
      </c>
      <c r="AQ503" s="58">
        <f t="shared" si="209"/>
        <v>700000000</v>
      </c>
      <c r="AR503" s="58">
        <v>0</v>
      </c>
      <c r="AS503" s="58">
        <v>600000000</v>
      </c>
      <c r="AT503" s="58">
        <v>100000000</v>
      </c>
      <c r="AU503" s="58">
        <v>0</v>
      </c>
      <c r="AV503" s="59">
        <f t="shared" si="210"/>
        <v>-26425178938</v>
      </c>
      <c r="AW503" s="59">
        <f t="shared" si="211"/>
        <v>26425178938</v>
      </c>
      <c r="AX503" s="60">
        <f t="shared" si="190"/>
        <v>0</v>
      </c>
      <c r="AY503" s="61">
        <v>1</v>
      </c>
      <c r="AZ503" s="62"/>
      <c r="BA503" s="52">
        <v>1</v>
      </c>
      <c r="BB503" s="6"/>
      <c r="BC503" s="6"/>
      <c r="BD503" s="6"/>
      <c r="BE503" s="6">
        <v>1</v>
      </c>
      <c r="BG503" s="5" t="s">
        <v>96</v>
      </c>
      <c r="BH503" s="5" t="s">
        <v>97</v>
      </c>
      <c r="BJ503" s="6">
        <v>1</v>
      </c>
    </row>
    <row r="504" spans="1:62" ht="15" customHeight="1" x14ac:dyDescent="0.25">
      <c r="A504" s="53">
        <f t="shared" si="216"/>
        <v>376</v>
      </c>
      <c r="B504" s="53">
        <f t="shared" si="216"/>
        <v>13</v>
      </c>
      <c r="C504" s="54" t="s">
        <v>643</v>
      </c>
      <c r="D504" s="55" t="s">
        <v>121</v>
      </c>
      <c r="E504" s="56">
        <v>42368</v>
      </c>
      <c r="F504" s="57">
        <f t="shared" si="201"/>
        <v>1278032150474</v>
      </c>
      <c r="G504" s="58">
        <f t="shared" si="202"/>
        <v>93793056694</v>
      </c>
      <c r="H504" s="58">
        <v>16277728000</v>
      </c>
      <c r="I504" s="58">
        <v>3474336000</v>
      </c>
      <c r="J504" s="58">
        <v>7924516251</v>
      </c>
      <c r="K504" s="58">
        <v>66116476443</v>
      </c>
      <c r="L504" s="58">
        <f t="shared" si="203"/>
        <v>947590425935</v>
      </c>
      <c r="M504" s="58">
        <v>18604410555</v>
      </c>
      <c r="N504" s="58">
        <v>702399157000</v>
      </c>
      <c r="O504" s="58">
        <v>226586858380</v>
      </c>
      <c r="P504" s="58">
        <f t="shared" si="204"/>
        <v>236648667845</v>
      </c>
      <c r="Q504" s="58">
        <v>2216778500</v>
      </c>
      <c r="R504" s="58">
        <v>0</v>
      </c>
      <c r="S504" s="58">
        <v>32732572705</v>
      </c>
      <c r="T504" s="58">
        <v>141787773000</v>
      </c>
      <c r="U504" s="58">
        <v>59911543640</v>
      </c>
      <c r="V504" s="58">
        <f t="shared" si="205"/>
        <v>1338980729134</v>
      </c>
      <c r="W504" s="58">
        <f t="shared" si="206"/>
        <v>747148931800</v>
      </c>
      <c r="X504" s="58">
        <v>670031182100</v>
      </c>
      <c r="Y504" s="58">
        <v>0</v>
      </c>
      <c r="Z504" s="58">
        <v>0</v>
      </c>
      <c r="AA504" s="58">
        <v>4845000000</v>
      </c>
      <c r="AB504" s="58">
        <v>2050000000</v>
      </c>
      <c r="AC504" s="58">
        <v>0</v>
      </c>
      <c r="AD504" s="58">
        <v>67722749700</v>
      </c>
      <c r="AE504" s="58">
        <v>2500000000</v>
      </c>
      <c r="AF504" s="58">
        <f t="shared" si="207"/>
        <v>591831797334</v>
      </c>
      <c r="AG504" s="58">
        <v>35193934750</v>
      </c>
      <c r="AH504" s="58">
        <v>219530778910</v>
      </c>
      <c r="AI504" s="58">
        <v>337107083674</v>
      </c>
      <c r="AJ504" s="58">
        <f t="shared" si="208"/>
        <v>60948578660</v>
      </c>
      <c r="AK504" s="58">
        <v>60948578660</v>
      </c>
      <c r="AL504" s="58">
        <v>0</v>
      </c>
      <c r="AM504" s="58">
        <v>0</v>
      </c>
      <c r="AN504" s="58">
        <v>0</v>
      </c>
      <c r="AO504" s="58">
        <v>0</v>
      </c>
      <c r="AP504" s="58">
        <v>0</v>
      </c>
      <c r="AQ504" s="58">
        <f t="shared" si="209"/>
        <v>0</v>
      </c>
      <c r="AR504" s="58">
        <v>0</v>
      </c>
      <c r="AS504" s="58">
        <v>0</v>
      </c>
      <c r="AT504" s="58">
        <v>0</v>
      </c>
      <c r="AU504" s="58">
        <v>0</v>
      </c>
      <c r="AV504" s="59">
        <f t="shared" si="210"/>
        <v>-60948578660</v>
      </c>
      <c r="AW504" s="59">
        <f t="shared" si="211"/>
        <v>60948578660</v>
      </c>
      <c r="AX504" s="60">
        <f t="shared" si="190"/>
        <v>0</v>
      </c>
      <c r="AY504" s="61">
        <v>1</v>
      </c>
      <c r="AZ504" s="62"/>
      <c r="BA504" s="52">
        <v>1</v>
      </c>
      <c r="BB504" s="6"/>
      <c r="BC504" s="6"/>
      <c r="BD504" s="6"/>
      <c r="BE504" s="52">
        <v>1</v>
      </c>
      <c r="BG504" s="5" t="s">
        <v>96</v>
      </c>
      <c r="BH504" s="5" t="s">
        <v>102</v>
      </c>
      <c r="BI504" s="5" t="s">
        <v>644</v>
      </c>
      <c r="BJ504" s="6">
        <v>1</v>
      </c>
    </row>
    <row r="505" spans="1:62" s="74" customFormat="1" ht="15" customHeight="1" x14ac:dyDescent="0.25">
      <c r="A505" s="53">
        <f t="shared" si="216"/>
        <v>377</v>
      </c>
      <c r="B505" s="53">
        <f t="shared" si="216"/>
        <v>14</v>
      </c>
      <c r="C505" s="68" t="s">
        <v>645</v>
      </c>
      <c r="D505" s="55" t="s">
        <v>99</v>
      </c>
      <c r="E505" s="56">
        <v>42369</v>
      </c>
      <c r="F505" s="69">
        <f t="shared" si="201"/>
        <v>898009424020</v>
      </c>
      <c r="G505" s="70">
        <f t="shared" si="202"/>
        <v>46477787000</v>
      </c>
      <c r="H505" s="70">
        <v>4952000000</v>
      </c>
      <c r="I505" s="70">
        <v>13144500000</v>
      </c>
      <c r="J505" s="70">
        <v>9700000000</v>
      </c>
      <c r="K505" s="70">
        <v>18681287000</v>
      </c>
      <c r="L505" s="70">
        <f t="shared" si="203"/>
        <v>774284000020</v>
      </c>
      <c r="M505" s="70">
        <v>23510764000</v>
      </c>
      <c r="N505" s="70">
        <v>535836163000</v>
      </c>
      <c r="O505" s="70">
        <v>214937073020</v>
      </c>
      <c r="P505" s="70">
        <f t="shared" si="204"/>
        <v>77247637000</v>
      </c>
      <c r="Q505" s="70">
        <v>0</v>
      </c>
      <c r="R505" s="70">
        <v>0</v>
      </c>
      <c r="S505" s="70">
        <v>20690573000</v>
      </c>
      <c r="T505" s="70">
        <v>0</v>
      </c>
      <c r="U505" s="70">
        <v>56557064000</v>
      </c>
      <c r="V505" s="70">
        <f t="shared" si="205"/>
        <v>953965528767</v>
      </c>
      <c r="W505" s="70">
        <f t="shared" si="206"/>
        <v>473412334700</v>
      </c>
      <c r="X505" s="70">
        <v>357145954700</v>
      </c>
      <c r="Y505" s="70">
        <v>0</v>
      </c>
      <c r="Z505" s="70">
        <v>0</v>
      </c>
      <c r="AA505" s="70">
        <v>5500000000</v>
      </c>
      <c r="AB505" s="70">
        <v>175000000</v>
      </c>
      <c r="AC505" s="70">
        <v>1809702000</v>
      </c>
      <c r="AD505" s="70">
        <v>107781678000</v>
      </c>
      <c r="AE505" s="70">
        <v>1000000000</v>
      </c>
      <c r="AF505" s="70">
        <f t="shared" si="207"/>
        <v>480553194067</v>
      </c>
      <c r="AG505" s="70">
        <v>48445765190</v>
      </c>
      <c r="AH505" s="70">
        <v>182915084952</v>
      </c>
      <c r="AI505" s="70">
        <v>249192343925</v>
      </c>
      <c r="AJ505" s="70">
        <f t="shared" si="208"/>
        <v>56456104747</v>
      </c>
      <c r="AK505" s="70">
        <v>56456104747</v>
      </c>
      <c r="AL505" s="70">
        <v>0</v>
      </c>
      <c r="AM505" s="70">
        <v>0</v>
      </c>
      <c r="AN505" s="70">
        <v>0</v>
      </c>
      <c r="AO505" s="70">
        <v>0</v>
      </c>
      <c r="AP505" s="70">
        <v>0</v>
      </c>
      <c r="AQ505" s="70">
        <f t="shared" si="209"/>
        <v>500000000</v>
      </c>
      <c r="AR505" s="70">
        <v>0</v>
      </c>
      <c r="AS505" s="70">
        <v>500000000</v>
      </c>
      <c r="AT505" s="70">
        <v>0</v>
      </c>
      <c r="AU505" s="70">
        <v>0</v>
      </c>
      <c r="AV505" s="71">
        <f t="shared" si="210"/>
        <v>-55956104747</v>
      </c>
      <c r="AW505" s="71">
        <f t="shared" si="211"/>
        <v>55956104747</v>
      </c>
      <c r="AX505" s="60">
        <f t="shared" si="190"/>
        <v>0</v>
      </c>
      <c r="AY505" s="72">
        <v>1</v>
      </c>
      <c r="AZ505" s="73"/>
      <c r="BA505" s="52">
        <v>1</v>
      </c>
      <c r="BB505" s="64"/>
      <c r="BC505" s="64"/>
      <c r="BD505" s="64"/>
      <c r="BE505" s="52">
        <v>1</v>
      </c>
      <c r="BF505" s="64"/>
      <c r="BG505" s="74" t="s">
        <v>96</v>
      </c>
      <c r="BH505" s="74" t="s">
        <v>124</v>
      </c>
      <c r="BJ505" s="64">
        <v>1</v>
      </c>
    </row>
    <row r="506" spans="1:62" ht="15" customHeight="1" x14ac:dyDescent="0.25">
      <c r="A506" s="53">
        <f t="shared" si="216"/>
        <v>378</v>
      </c>
      <c r="B506" s="53">
        <f t="shared" si="216"/>
        <v>15</v>
      </c>
      <c r="C506" s="54" t="s">
        <v>646</v>
      </c>
      <c r="D506" s="55" t="s">
        <v>123</v>
      </c>
      <c r="E506" s="56">
        <v>42339</v>
      </c>
      <c r="F506" s="57">
        <f t="shared" si="201"/>
        <v>1327371722000</v>
      </c>
      <c r="G506" s="58">
        <f t="shared" si="202"/>
        <v>126565150000</v>
      </c>
      <c r="H506" s="58">
        <v>28859369000</v>
      </c>
      <c r="I506" s="58">
        <v>68297858000</v>
      </c>
      <c r="J506" s="58">
        <v>5738586000</v>
      </c>
      <c r="K506" s="58">
        <v>23669337000</v>
      </c>
      <c r="L506" s="58">
        <f t="shared" si="203"/>
        <v>880346420000</v>
      </c>
      <c r="M506" s="58">
        <v>47276922000</v>
      </c>
      <c r="N506" s="58">
        <v>618402978000</v>
      </c>
      <c r="O506" s="58">
        <v>214666520000</v>
      </c>
      <c r="P506" s="58">
        <f t="shared" si="204"/>
        <v>320460152000</v>
      </c>
      <c r="Q506" s="58">
        <v>0</v>
      </c>
      <c r="R506" s="58">
        <v>0</v>
      </c>
      <c r="S506" s="58">
        <v>55700000000</v>
      </c>
      <c r="T506" s="58">
        <v>147660367000</v>
      </c>
      <c r="U506" s="58">
        <v>117099785000</v>
      </c>
      <c r="V506" s="58">
        <f t="shared" si="205"/>
        <v>1373419570000</v>
      </c>
      <c r="W506" s="58">
        <f t="shared" si="206"/>
        <v>608290871000</v>
      </c>
      <c r="X506" s="58">
        <v>539485866000</v>
      </c>
      <c r="Y506" s="58">
        <v>2654000000</v>
      </c>
      <c r="Z506" s="58">
        <v>0</v>
      </c>
      <c r="AA506" s="58">
        <v>2400000000</v>
      </c>
      <c r="AB506" s="58">
        <v>0</v>
      </c>
      <c r="AC506" s="58">
        <v>2528319000</v>
      </c>
      <c r="AD506" s="58">
        <v>56222686000</v>
      </c>
      <c r="AE506" s="58">
        <v>5000000000</v>
      </c>
      <c r="AF506" s="58">
        <f t="shared" si="207"/>
        <v>765128699000</v>
      </c>
      <c r="AG506" s="58">
        <v>53878963000</v>
      </c>
      <c r="AH506" s="58">
        <v>229621369000</v>
      </c>
      <c r="AI506" s="58">
        <v>481628367000</v>
      </c>
      <c r="AJ506" s="58">
        <f t="shared" si="208"/>
        <v>49801848000</v>
      </c>
      <c r="AK506" s="58">
        <v>49801848000</v>
      </c>
      <c r="AL506" s="58">
        <v>0</v>
      </c>
      <c r="AM506" s="58">
        <v>0</v>
      </c>
      <c r="AN506" s="58">
        <v>0</v>
      </c>
      <c r="AO506" s="58">
        <v>0</v>
      </c>
      <c r="AP506" s="58">
        <v>0</v>
      </c>
      <c r="AQ506" s="58">
        <f t="shared" si="209"/>
        <v>3754000000</v>
      </c>
      <c r="AR506" s="58">
        <v>0</v>
      </c>
      <c r="AS506" s="58">
        <v>0</v>
      </c>
      <c r="AT506" s="58">
        <v>3754000000</v>
      </c>
      <c r="AU506" s="58">
        <v>0</v>
      </c>
      <c r="AV506" s="59">
        <f t="shared" si="210"/>
        <v>-46047848000</v>
      </c>
      <c r="AW506" s="59">
        <f t="shared" si="211"/>
        <v>46047848000</v>
      </c>
      <c r="AX506" s="60">
        <f t="shared" si="190"/>
        <v>0</v>
      </c>
      <c r="AY506" s="61">
        <v>1</v>
      </c>
      <c r="AZ506" s="62"/>
      <c r="BA506" s="52">
        <v>1</v>
      </c>
      <c r="BB506" s="6"/>
      <c r="BC506" s="6"/>
      <c r="BD506" s="6"/>
      <c r="BG506" s="5" t="s">
        <v>96</v>
      </c>
      <c r="BH506" s="5" t="s">
        <v>186</v>
      </c>
      <c r="BI506" s="5" t="s">
        <v>472</v>
      </c>
      <c r="BJ506" s="6">
        <v>1</v>
      </c>
    </row>
    <row r="507" spans="1:62" ht="15" customHeight="1" x14ac:dyDescent="0.25">
      <c r="A507" s="53">
        <f t="shared" si="216"/>
        <v>379</v>
      </c>
      <c r="B507" s="53">
        <f t="shared" si="216"/>
        <v>16</v>
      </c>
      <c r="C507" s="68" t="s">
        <v>647</v>
      </c>
      <c r="D507" s="55" t="s">
        <v>99</v>
      </c>
      <c r="E507" s="56">
        <v>42368</v>
      </c>
      <c r="F507" s="57">
        <f t="shared" si="201"/>
        <v>1100922962483.6802</v>
      </c>
      <c r="G507" s="58">
        <f t="shared" si="202"/>
        <v>57697812503.68</v>
      </c>
      <c r="H507" s="58">
        <v>9669594000</v>
      </c>
      <c r="I507" s="58">
        <v>6422526000</v>
      </c>
      <c r="J507" s="58">
        <v>4442531837.6800003</v>
      </c>
      <c r="K507" s="58">
        <v>37163160666</v>
      </c>
      <c r="L507" s="58">
        <f t="shared" si="203"/>
        <v>964172045460</v>
      </c>
      <c r="M507" s="58">
        <v>21793526000</v>
      </c>
      <c r="N507" s="58">
        <v>596296644000</v>
      </c>
      <c r="O507" s="58">
        <v>346081875460</v>
      </c>
      <c r="P507" s="58">
        <f t="shared" si="204"/>
        <v>79053104520</v>
      </c>
      <c r="Q507" s="58">
        <v>0</v>
      </c>
      <c r="R507" s="58">
        <v>0</v>
      </c>
      <c r="S507" s="58">
        <v>27000000000</v>
      </c>
      <c r="T507" s="58">
        <v>0</v>
      </c>
      <c r="U507" s="58">
        <v>52053104520</v>
      </c>
      <c r="V507" s="58">
        <f t="shared" si="205"/>
        <v>1151248450509.1401</v>
      </c>
      <c r="W507" s="58">
        <f t="shared" si="206"/>
        <v>616952425218.14001</v>
      </c>
      <c r="X507" s="58">
        <v>495607691168.14001</v>
      </c>
      <c r="Y507" s="58">
        <v>0</v>
      </c>
      <c r="Z507" s="58">
        <v>0</v>
      </c>
      <c r="AA507" s="58">
        <v>12901914500</v>
      </c>
      <c r="AB507" s="58">
        <v>31000000</v>
      </c>
      <c r="AC507" s="58">
        <v>1609212000</v>
      </c>
      <c r="AD507" s="58">
        <v>105552607550</v>
      </c>
      <c r="AE507" s="58">
        <v>1250000000</v>
      </c>
      <c r="AF507" s="58">
        <f t="shared" si="207"/>
        <v>534296025291</v>
      </c>
      <c r="AG507" s="58">
        <v>31148629850</v>
      </c>
      <c r="AH507" s="58">
        <v>202433831560</v>
      </c>
      <c r="AI507" s="58">
        <v>300713563881</v>
      </c>
      <c r="AJ507" s="58">
        <f t="shared" si="208"/>
        <v>51125488025.459999</v>
      </c>
      <c r="AK507" s="58">
        <v>51125488025.459999</v>
      </c>
      <c r="AL507" s="58">
        <v>0</v>
      </c>
      <c r="AM507" s="58">
        <v>0</v>
      </c>
      <c r="AN507" s="58">
        <v>0</v>
      </c>
      <c r="AO507" s="58">
        <v>0</v>
      </c>
      <c r="AP507" s="58">
        <v>0</v>
      </c>
      <c r="AQ507" s="58">
        <f t="shared" si="209"/>
        <v>800000000</v>
      </c>
      <c r="AR507" s="58">
        <v>0</v>
      </c>
      <c r="AS507" s="58">
        <v>800000000</v>
      </c>
      <c r="AT507" s="58">
        <v>0</v>
      </c>
      <c r="AU507" s="58">
        <v>0</v>
      </c>
      <c r="AV507" s="59">
        <f t="shared" si="210"/>
        <v>-50325488025.459961</v>
      </c>
      <c r="AW507" s="59">
        <f t="shared" si="211"/>
        <v>50325488025.459999</v>
      </c>
      <c r="AX507" s="60">
        <f t="shared" si="190"/>
        <v>0</v>
      </c>
      <c r="AY507" s="61">
        <v>1</v>
      </c>
      <c r="AZ507" s="62"/>
      <c r="BA507" s="52">
        <v>1</v>
      </c>
      <c r="BB507" s="6"/>
      <c r="BC507" s="6"/>
      <c r="BD507" s="6"/>
      <c r="BG507" s="5" t="s">
        <v>96</v>
      </c>
      <c r="BH507" s="5" t="s">
        <v>109</v>
      </c>
      <c r="BJ507" s="6">
        <v>1</v>
      </c>
    </row>
    <row r="508" spans="1:62" ht="15" customHeight="1" x14ac:dyDescent="0.25">
      <c r="A508" s="53">
        <f t="shared" si="216"/>
        <v>380</v>
      </c>
      <c r="B508" s="53">
        <f t="shared" si="216"/>
        <v>17</v>
      </c>
      <c r="C508" s="68" t="s">
        <v>648</v>
      </c>
      <c r="D508" s="55" t="s">
        <v>111</v>
      </c>
      <c r="E508" s="56">
        <v>42360</v>
      </c>
      <c r="F508" s="57">
        <f t="shared" si="201"/>
        <v>1169745017101</v>
      </c>
      <c r="G508" s="58">
        <f t="shared" si="202"/>
        <v>59817709386</v>
      </c>
      <c r="H508" s="58">
        <v>10196100000</v>
      </c>
      <c r="I508" s="58">
        <v>6443109000</v>
      </c>
      <c r="J508" s="58">
        <v>8452817334</v>
      </c>
      <c r="K508" s="58">
        <v>34725683052</v>
      </c>
      <c r="L508" s="58">
        <f t="shared" si="203"/>
        <v>999032153000</v>
      </c>
      <c r="M508" s="58">
        <v>26118645000</v>
      </c>
      <c r="N508" s="58">
        <v>635976768000</v>
      </c>
      <c r="O508" s="58">
        <v>336936740000</v>
      </c>
      <c r="P508" s="58">
        <f t="shared" si="204"/>
        <v>110895154715</v>
      </c>
      <c r="Q508" s="58">
        <v>1086146550</v>
      </c>
      <c r="R508" s="58">
        <v>0</v>
      </c>
      <c r="S508" s="58">
        <v>25722513765</v>
      </c>
      <c r="T508" s="58">
        <v>72021764000</v>
      </c>
      <c r="U508" s="58">
        <v>12064730400</v>
      </c>
      <c r="V508" s="58">
        <f t="shared" si="205"/>
        <v>1164874885691</v>
      </c>
      <c r="W508" s="58">
        <f t="shared" si="206"/>
        <v>674374696288</v>
      </c>
      <c r="X508" s="58">
        <v>568296575439</v>
      </c>
      <c r="Y508" s="58">
        <v>0</v>
      </c>
      <c r="Z508" s="58">
        <v>0</v>
      </c>
      <c r="AA508" s="58">
        <v>1320000000</v>
      </c>
      <c r="AB508" s="58">
        <v>0</v>
      </c>
      <c r="AC508" s="58">
        <v>1603220900</v>
      </c>
      <c r="AD508" s="58">
        <v>99671620172</v>
      </c>
      <c r="AE508" s="58">
        <v>3483279777</v>
      </c>
      <c r="AF508" s="58">
        <f t="shared" si="207"/>
        <v>490500189403</v>
      </c>
      <c r="AG508" s="58">
        <v>35476395025</v>
      </c>
      <c r="AH508" s="58">
        <v>173203645606</v>
      </c>
      <c r="AI508" s="58">
        <v>281820148772</v>
      </c>
      <c r="AJ508" s="58">
        <f t="shared" si="208"/>
        <v>129868590</v>
      </c>
      <c r="AK508" s="58">
        <v>0</v>
      </c>
      <c r="AL508" s="58">
        <v>0</v>
      </c>
      <c r="AM508" s="58">
        <v>0</v>
      </c>
      <c r="AN508" s="58">
        <v>0</v>
      </c>
      <c r="AO508" s="58">
        <v>35488782</v>
      </c>
      <c r="AP508" s="58">
        <v>94379808</v>
      </c>
      <c r="AQ508" s="58">
        <f t="shared" si="209"/>
        <v>5000000000</v>
      </c>
      <c r="AR508" s="58">
        <v>0</v>
      </c>
      <c r="AS508" s="58">
        <v>5000000000</v>
      </c>
      <c r="AT508" s="58">
        <v>0</v>
      </c>
      <c r="AU508" s="58">
        <v>0</v>
      </c>
      <c r="AV508" s="59">
        <f t="shared" si="210"/>
        <v>4870131410</v>
      </c>
      <c r="AW508" s="59">
        <f t="shared" si="211"/>
        <v>-4870131410</v>
      </c>
      <c r="AX508" s="60">
        <f t="shared" si="190"/>
        <v>0</v>
      </c>
      <c r="AY508" s="61">
        <v>1</v>
      </c>
      <c r="AZ508" s="62"/>
      <c r="BA508" s="63">
        <v>1</v>
      </c>
      <c r="BB508" s="6"/>
      <c r="BC508" s="6"/>
      <c r="BD508" s="6"/>
      <c r="BG508" s="5" t="s">
        <v>163</v>
      </c>
      <c r="BH508" s="5" t="s">
        <v>114</v>
      </c>
    </row>
    <row r="509" spans="1:62" ht="15" customHeight="1" x14ac:dyDescent="0.25">
      <c r="A509" s="53">
        <f t="shared" ref="A509:B515" si="217">A508+1</f>
        <v>381</v>
      </c>
      <c r="B509" s="53">
        <f t="shared" si="217"/>
        <v>18</v>
      </c>
      <c r="C509" s="54" t="s">
        <v>649</v>
      </c>
      <c r="D509" s="55" t="s">
        <v>104</v>
      </c>
      <c r="E509" s="56">
        <v>42361</v>
      </c>
      <c r="F509" s="57">
        <f t="shared" si="201"/>
        <v>1180936346777</v>
      </c>
      <c r="G509" s="58">
        <f t="shared" si="202"/>
        <v>105115844777</v>
      </c>
      <c r="H509" s="58">
        <v>16108557500</v>
      </c>
      <c r="I509" s="58">
        <v>14225664260</v>
      </c>
      <c r="J509" s="58">
        <v>7325650000</v>
      </c>
      <c r="K509" s="58">
        <v>67455973017</v>
      </c>
      <c r="L509" s="58">
        <f t="shared" si="203"/>
        <v>824626783000</v>
      </c>
      <c r="M509" s="58">
        <v>20306333000</v>
      </c>
      <c r="N509" s="58">
        <v>597985640000</v>
      </c>
      <c r="O509" s="58">
        <v>206334810000</v>
      </c>
      <c r="P509" s="58">
        <f t="shared" si="204"/>
        <v>251193719000</v>
      </c>
      <c r="Q509" s="58">
        <v>1325376000</v>
      </c>
      <c r="R509" s="58">
        <v>0</v>
      </c>
      <c r="S509" s="58">
        <v>29398261600</v>
      </c>
      <c r="T509" s="58">
        <v>156170272000</v>
      </c>
      <c r="U509" s="58">
        <v>64299809400</v>
      </c>
      <c r="V509" s="58">
        <f t="shared" si="205"/>
        <v>1201936346777</v>
      </c>
      <c r="W509" s="58">
        <f t="shared" si="206"/>
        <v>679087286777</v>
      </c>
      <c r="X509" s="58">
        <v>593885675100</v>
      </c>
      <c r="Y509" s="58">
        <v>0</v>
      </c>
      <c r="Z509" s="58">
        <v>0</v>
      </c>
      <c r="AA509" s="58">
        <v>11600000000</v>
      </c>
      <c r="AB509" s="58">
        <v>1000000000</v>
      </c>
      <c r="AC509" s="58">
        <v>0</v>
      </c>
      <c r="AD509" s="58">
        <v>67048233000</v>
      </c>
      <c r="AE509" s="58">
        <v>5553378677</v>
      </c>
      <c r="AF509" s="58">
        <f t="shared" si="207"/>
        <v>522849060000</v>
      </c>
      <c r="AG509" s="58">
        <v>58739749557</v>
      </c>
      <c r="AH509" s="58">
        <v>187725484516</v>
      </c>
      <c r="AI509" s="58">
        <v>276383825927</v>
      </c>
      <c r="AJ509" s="58">
        <f t="shared" si="208"/>
        <v>24000000000</v>
      </c>
      <c r="AK509" s="58">
        <v>24000000000</v>
      </c>
      <c r="AL509" s="58">
        <v>0</v>
      </c>
      <c r="AM509" s="58">
        <v>0</v>
      </c>
      <c r="AN509" s="58">
        <v>0</v>
      </c>
      <c r="AO509" s="58">
        <v>0</v>
      </c>
      <c r="AP509" s="58">
        <v>0</v>
      </c>
      <c r="AQ509" s="58">
        <f t="shared" si="209"/>
        <v>3000000000</v>
      </c>
      <c r="AR509" s="58">
        <v>0</v>
      </c>
      <c r="AS509" s="58">
        <v>3000000000</v>
      </c>
      <c r="AT509" s="58">
        <v>0</v>
      </c>
      <c r="AU509" s="58">
        <v>0</v>
      </c>
      <c r="AV509" s="59">
        <f t="shared" si="210"/>
        <v>-21000000000</v>
      </c>
      <c r="AW509" s="59">
        <f t="shared" si="211"/>
        <v>21000000000</v>
      </c>
      <c r="AX509" s="60">
        <f t="shared" si="190"/>
        <v>0</v>
      </c>
      <c r="AY509" s="61">
        <v>1</v>
      </c>
      <c r="AZ509" s="62"/>
      <c r="BA509" s="52">
        <v>1</v>
      </c>
      <c r="BB509" s="6"/>
      <c r="BC509" s="6"/>
      <c r="BD509" s="6"/>
      <c r="BG509" s="5" t="s">
        <v>96</v>
      </c>
      <c r="BH509" s="5" t="s">
        <v>109</v>
      </c>
      <c r="BJ509" s="6">
        <v>1</v>
      </c>
    </row>
    <row r="510" spans="1:62" ht="15" customHeight="1" x14ac:dyDescent="0.25">
      <c r="A510" s="53">
        <f t="shared" si="217"/>
        <v>382</v>
      </c>
      <c r="B510" s="53">
        <f t="shared" si="217"/>
        <v>19</v>
      </c>
      <c r="C510" s="54" t="s">
        <v>650</v>
      </c>
      <c r="D510" s="55" t="s">
        <v>99</v>
      </c>
      <c r="E510" s="56">
        <v>42368</v>
      </c>
      <c r="F510" s="57">
        <f t="shared" si="201"/>
        <v>1101434361431</v>
      </c>
      <c r="G510" s="58">
        <f t="shared" si="202"/>
        <v>76974890000</v>
      </c>
      <c r="H510" s="58">
        <v>6410150000</v>
      </c>
      <c r="I510" s="58">
        <v>5754445000</v>
      </c>
      <c r="J510" s="58">
        <v>3530063221</v>
      </c>
      <c r="K510" s="58">
        <v>61280231779</v>
      </c>
      <c r="L510" s="58">
        <f t="shared" si="203"/>
        <v>818391979683</v>
      </c>
      <c r="M510" s="58">
        <v>22065914843</v>
      </c>
      <c r="N510" s="58">
        <v>555007866000</v>
      </c>
      <c r="O510" s="58">
        <v>241318198840</v>
      </c>
      <c r="P510" s="58">
        <f t="shared" si="204"/>
        <v>206067491748</v>
      </c>
      <c r="Q510" s="58">
        <v>0</v>
      </c>
      <c r="R510" s="58">
        <v>0</v>
      </c>
      <c r="S510" s="58">
        <v>22575200748</v>
      </c>
      <c r="T510" s="58">
        <v>100458905000</v>
      </c>
      <c r="U510" s="58">
        <v>83033386000</v>
      </c>
      <c r="V510" s="58">
        <f t="shared" si="205"/>
        <v>1099934361431</v>
      </c>
      <c r="W510" s="58">
        <f t="shared" si="206"/>
        <v>585379858872</v>
      </c>
      <c r="X510" s="58">
        <v>446472230780</v>
      </c>
      <c r="Y510" s="58">
        <v>115000000</v>
      </c>
      <c r="Z510" s="58">
        <v>0</v>
      </c>
      <c r="AA510" s="58">
        <v>4227000000</v>
      </c>
      <c r="AB510" s="58">
        <v>2704000000</v>
      </c>
      <c r="AC510" s="58">
        <v>1007500000</v>
      </c>
      <c r="AD510" s="58">
        <v>129354128092</v>
      </c>
      <c r="AE510" s="58">
        <v>1500000000</v>
      </c>
      <c r="AF510" s="58">
        <f t="shared" si="207"/>
        <v>514554502559</v>
      </c>
      <c r="AG510" s="58">
        <v>50632736000</v>
      </c>
      <c r="AH510" s="58">
        <v>159949787161</v>
      </c>
      <c r="AI510" s="58">
        <v>303971979398</v>
      </c>
      <c r="AJ510" s="58">
        <f t="shared" si="208"/>
        <v>0</v>
      </c>
      <c r="AK510" s="58">
        <v>0</v>
      </c>
      <c r="AL510" s="58">
        <v>0</v>
      </c>
      <c r="AM510" s="58">
        <v>0</v>
      </c>
      <c r="AN510" s="58">
        <v>0</v>
      </c>
      <c r="AO510" s="58">
        <v>0</v>
      </c>
      <c r="AP510" s="58">
        <v>0</v>
      </c>
      <c r="AQ510" s="58">
        <f t="shared" si="209"/>
        <v>1500000000</v>
      </c>
      <c r="AR510" s="58">
        <v>0</v>
      </c>
      <c r="AS510" s="58">
        <v>1313804000</v>
      </c>
      <c r="AT510" s="58">
        <v>186196000</v>
      </c>
      <c r="AU510" s="58">
        <v>0</v>
      </c>
      <c r="AV510" s="59">
        <f t="shared" si="210"/>
        <v>1500000000</v>
      </c>
      <c r="AW510" s="59">
        <f t="shared" si="211"/>
        <v>-1500000000</v>
      </c>
      <c r="AX510" s="60">
        <f t="shared" si="190"/>
        <v>0</v>
      </c>
      <c r="AY510" s="61">
        <v>1</v>
      </c>
      <c r="AZ510" s="62"/>
      <c r="BA510" s="52">
        <v>1</v>
      </c>
      <c r="BB510" s="6"/>
      <c r="BC510" s="6"/>
      <c r="BD510" s="6"/>
      <c r="BG510" s="5" t="s">
        <v>96</v>
      </c>
      <c r="BH510" s="5" t="s">
        <v>97</v>
      </c>
      <c r="BJ510" s="6">
        <v>1</v>
      </c>
    </row>
    <row r="511" spans="1:62" s="74" customFormat="1" ht="15" customHeight="1" x14ac:dyDescent="0.25">
      <c r="A511" s="53">
        <f t="shared" si="217"/>
        <v>383</v>
      </c>
      <c r="B511" s="53">
        <f t="shared" si="217"/>
        <v>20</v>
      </c>
      <c r="C511" s="68" t="s">
        <v>651</v>
      </c>
      <c r="D511" s="55" t="s">
        <v>139</v>
      </c>
      <c r="E511" s="56">
        <v>42352</v>
      </c>
      <c r="F511" s="69">
        <f t="shared" si="201"/>
        <v>931754411125</v>
      </c>
      <c r="G511" s="70">
        <f t="shared" si="202"/>
        <v>41384041100</v>
      </c>
      <c r="H511" s="70">
        <v>11729685375</v>
      </c>
      <c r="I511" s="70">
        <v>10187119000</v>
      </c>
      <c r="J511" s="70">
        <v>2995000000</v>
      </c>
      <c r="K511" s="70">
        <v>16472236725</v>
      </c>
      <c r="L511" s="70">
        <f t="shared" si="203"/>
        <v>689380509250</v>
      </c>
      <c r="M511" s="70">
        <v>20095900250</v>
      </c>
      <c r="N511" s="70">
        <v>527790139000</v>
      </c>
      <c r="O511" s="70">
        <v>141494470000</v>
      </c>
      <c r="P511" s="70">
        <f t="shared" si="204"/>
        <v>200989860775</v>
      </c>
      <c r="Q511" s="70">
        <v>0</v>
      </c>
      <c r="R511" s="70">
        <v>0</v>
      </c>
      <c r="S511" s="70">
        <v>25696731775</v>
      </c>
      <c r="T511" s="70">
        <f>67191556000+952400000+88095046000</f>
        <v>156239002000</v>
      </c>
      <c r="U511" s="70">
        <f>18604127000+450000000</f>
        <v>19054127000</v>
      </c>
      <c r="V511" s="70">
        <f t="shared" si="205"/>
        <v>938254411125</v>
      </c>
      <c r="W511" s="70">
        <f t="shared" si="206"/>
        <v>541753584535</v>
      </c>
      <c r="X511" s="70">
        <v>407013121201</v>
      </c>
      <c r="Y511" s="70">
        <v>0</v>
      </c>
      <c r="Z511" s="70">
        <v>0</v>
      </c>
      <c r="AA511" s="70">
        <v>8160306000</v>
      </c>
      <c r="AB511" s="70">
        <v>0</v>
      </c>
      <c r="AC511" s="70">
        <v>2731235914</v>
      </c>
      <c r="AD511" s="70">
        <v>122848921420</v>
      </c>
      <c r="AE511" s="70">
        <v>1000000000</v>
      </c>
      <c r="AF511" s="70">
        <f t="shared" si="207"/>
        <v>396500826590</v>
      </c>
      <c r="AG511" s="70">
        <v>16532959500</v>
      </c>
      <c r="AH511" s="70">
        <v>175039429035</v>
      </c>
      <c r="AI511" s="70">
        <v>204928438055</v>
      </c>
      <c r="AJ511" s="70">
        <f t="shared" si="208"/>
        <v>9500000000</v>
      </c>
      <c r="AK511" s="70">
        <v>9500000000</v>
      </c>
      <c r="AL511" s="70">
        <v>0</v>
      </c>
      <c r="AM511" s="70">
        <v>0</v>
      </c>
      <c r="AN511" s="70">
        <v>0</v>
      </c>
      <c r="AO511" s="70">
        <v>0</v>
      </c>
      <c r="AP511" s="70">
        <v>0</v>
      </c>
      <c r="AQ511" s="70">
        <f t="shared" si="209"/>
        <v>3000000000</v>
      </c>
      <c r="AR511" s="70">
        <v>0</v>
      </c>
      <c r="AS511" s="70">
        <v>1500000000</v>
      </c>
      <c r="AT511" s="70">
        <v>1500000000</v>
      </c>
      <c r="AU511" s="70">
        <v>0</v>
      </c>
      <c r="AV511" s="71">
        <f t="shared" si="210"/>
        <v>-6500000000</v>
      </c>
      <c r="AW511" s="71">
        <f t="shared" si="211"/>
        <v>6500000000</v>
      </c>
      <c r="AX511" s="60">
        <f t="shared" si="190"/>
        <v>0</v>
      </c>
      <c r="AY511" s="72">
        <v>1</v>
      </c>
      <c r="AZ511" s="73"/>
      <c r="BA511" s="63">
        <v>1</v>
      </c>
      <c r="BB511" s="64"/>
      <c r="BC511" s="64"/>
      <c r="BD511" s="64"/>
      <c r="BE511" s="64"/>
      <c r="BF511" s="64"/>
      <c r="BG511" s="74" t="s">
        <v>163</v>
      </c>
      <c r="BH511" s="74" t="s">
        <v>114</v>
      </c>
      <c r="BJ511" s="64"/>
    </row>
    <row r="512" spans="1:62" ht="15" customHeight="1" x14ac:dyDescent="0.25">
      <c r="A512" s="53">
        <f t="shared" si="217"/>
        <v>384</v>
      </c>
      <c r="B512" s="53">
        <f t="shared" si="217"/>
        <v>21</v>
      </c>
      <c r="C512" s="54" t="s">
        <v>652</v>
      </c>
      <c r="D512" s="55" t="s">
        <v>104</v>
      </c>
      <c r="E512" s="56">
        <v>42368</v>
      </c>
      <c r="F512" s="57">
        <f t="shared" si="201"/>
        <v>1481360598714</v>
      </c>
      <c r="G512" s="58">
        <f t="shared" si="202"/>
        <v>111894035221</v>
      </c>
      <c r="H512" s="58">
        <v>23444651604</v>
      </c>
      <c r="I512" s="58">
        <v>18755192500</v>
      </c>
      <c r="J512" s="58">
        <v>8684379384</v>
      </c>
      <c r="K512" s="58">
        <v>61009811733</v>
      </c>
      <c r="L512" s="58">
        <f t="shared" si="203"/>
        <v>1078839765000</v>
      </c>
      <c r="M512" s="58">
        <v>105663173000</v>
      </c>
      <c r="N512" s="58">
        <v>722487872000</v>
      </c>
      <c r="O512" s="58">
        <v>250688720000</v>
      </c>
      <c r="P512" s="58">
        <f t="shared" si="204"/>
        <v>290626798493</v>
      </c>
      <c r="Q512" s="58">
        <v>201926093</v>
      </c>
      <c r="R512" s="58">
        <v>0</v>
      </c>
      <c r="S512" s="58">
        <v>45000000000</v>
      </c>
      <c r="T512" s="58">
        <v>149873509000</v>
      </c>
      <c r="U512" s="58">
        <v>95551363400</v>
      </c>
      <c r="V512" s="58">
        <f t="shared" si="205"/>
        <v>1509491283083</v>
      </c>
      <c r="W512" s="58">
        <f t="shared" si="206"/>
        <v>811245348740</v>
      </c>
      <c r="X512" s="58">
        <v>673534095725</v>
      </c>
      <c r="Y512" s="58">
        <v>70000000</v>
      </c>
      <c r="Z512" s="58">
        <v>0</v>
      </c>
      <c r="AA512" s="58">
        <v>3588071000</v>
      </c>
      <c r="AB512" s="58">
        <v>25000000</v>
      </c>
      <c r="AC512" s="58">
        <v>0</v>
      </c>
      <c r="AD512" s="58">
        <v>130028182015</v>
      </c>
      <c r="AE512" s="58">
        <v>4000000000</v>
      </c>
      <c r="AF512" s="58">
        <f t="shared" si="207"/>
        <v>698245934343</v>
      </c>
      <c r="AG512" s="58">
        <v>59300984340</v>
      </c>
      <c r="AH512" s="58">
        <v>247041994464.60001</v>
      </c>
      <c r="AI512" s="58">
        <v>391902955538.40002</v>
      </c>
      <c r="AJ512" s="58">
        <f t="shared" si="208"/>
        <v>33315184820</v>
      </c>
      <c r="AK512" s="58">
        <v>33315184820</v>
      </c>
      <c r="AL512" s="58">
        <v>0</v>
      </c>
      <c r="AM512" s="58">
        <v>0</v>
      </c>
      <c r="AN512" s="58">
        <v>0</v>
      </c>
      <c r="AO512" s="58">
        <v>0</v>
      </c>
      <c r="AP512" s="58">
        <v>0</v>
      </c>
      <c r="AQ512" s="58">
        <f t="shared" si="209"/>
        <v>5184500451</v>
      </c>
      <c r="AR512" s="58">
        <v>0</v>
      </c>
      <c r="AS512" s="58">
        <v>5000000000</v>
      </c>
      <c r="AT512" s="58">
        <v>184500451</v>
      </c>
      <c r="AU512" s="58">
        <v>0</v>
      </c>
      <c r="AV512" s="59">
        <f t="shared" si="210"/>
        <v>-28130684369</v>
      </c>
      <c r="AW512" s="59">
        <f t="shared" si="211"/>
        <v>28130684369</v>
      </c>
      <c r="AX512" s="60">
        <f t="shared" si="190"/>
        <v>0</v>
      </c>
      <c r="AY512" s="61">
        <v>1</v>
      </c>
      <c r="AZ512" s="62"/>
      <c r="BA512" s="52">
        <v>1</v>
      </c>
      <c r="BB512" s="6"/>
      <c r="BC512" s="6"/>
      <c r="BD512" s="6"/>
      <c r="BE512" s="63">
        <v>1</v>
      </c>
      <c r="BG512" s="5" t="s">
        <v>96</v>
      </c>
      <c r="BH512" s="5" t="s">
        <v>186</v>
      </c>
      <c r="BJ512" s="6">
        <v>1</v>
      </c>
    </row>
    <row r="513" spans="1:62" ht="15" customHeight="1" x14ac:dyDescent="0.25">
      <c r="A513" s="53">
        <f t="shared" si="217"/>
        <v>385</v>
      </c>
      <c r="B513" s="53">
        <f t="shared" si="217"/>
        <v>22</v>
      </c>
      <c r="C513" s="54" t="s">
        <v>653</v>
      </c>
      <c r="D513" s="55" t="s">
        <v>123</v>
      </c>
      <c r="E513" s="56">
        <v>42369</v>
      </c>
      <c r="F513" s="57">
        <f t="shared" si="201"/>
        <v>3659221632000</v>
      </c>
      <c r="G513" s="58">
        <f t="shared" si="202"/>
        <v>1305180008000</v>
      </c>
      <c r="H513" s="58">
        <v>1063441478000</v>
      </c>
      <c r="I513" s="58">
        <v>145971670000</v>
      </c>
      <c r="J513" s="58">
        <v>14415420000</v>
      </c>
      <c r="K513" s="58">
        <v>81351440000</v>
      </c>
      <c r="L513" s="58">
        <f t="shared" si="203"/>
        <v>1617274941000</v>
      </c>
      <c r="M513" s="58">
        <v>123653266000</v>
      </c>
      <c r="N513" s="58">
        <v>1324023135000</v>
      </c>
      <c r="O513" s="58">
        <v>169598540000</v>
      </c>
      <c r="P513" s="58">
        <f t="shared" si="204"/>
        <v>736766683000</v>
      </c>
      <c r="Q513" s="58">
        <v>0</v>
      </c>
      <c r="R513" s="58">
        <v>0</v>
      </c>
      <c r="S513" s="58">
        <v>297901064000</v>
      </c>
      <c r="T513" s="58">
        <v>379082824000</v>
      </c>
      <c r="U513" s="58">
        <v>59782795000</v>
      </c>
      <c r="V513" s="58">
        <f t="shared" si="205"/>
        <v>3825221632000</v>
      </c>
      <c r="W513" s="58">
        <f t="shared" si="206"/>
        <v>1509683787000</v>
      </c>
      <c r="X513" s="58">
        <v>1477561044000</v>
      </c>
      <c r="Y513" s="58">
        <v>1250000000</v>
      </c>
      <c r="Z513" s="58">
        <v>0</v>
      </c>
      <c r="AA513" s="58">
        <v>20775000000</v>
      </c>
      <c r="AB513" s="58">
        <v>0</v>
      </c>
      <c r="AC513" s="58">
        <v>0</v>
      </c>
      <c r="AD513" s="58">
        <v>5097743000</v>
      </c>
      <c r="AE513" s="58">
        <v>5000000000</v>
      </c>
      <c r="AF513" s="58">
        <f t="shared" si="207"/>
        <v>2315537845000</v>
      </c>
      <c r="AG513" s="58">
        <v>206593676740</v>
      </c>
      <c r="AH513" s="58">
        <v>1333224530337</v>
      </c>
      <c r="AI513" s="58">
        <v>775719637923</v>
      </c>
      <c r="AJ513" s="58">
        <f t="shared" si="208"/>
        <v>170000000000</v>
      </c>
      <c r="AK513" s="58">
        <v>170000000000</v>
      </c>
      <c r="AL513" s="58">
        <v>0</v>
      </c>
      <c r="AM513" s="58">
        <v>0</v>
      </c>
      <c r="AN513" s="58">
        <v>0</v>
      </c>
      <c r="AO513" s="58">
        <v>0</v>
      </c>
      <c r="AP513" s="58">
        <v>0</v>
      </c>
      <c r="AQ513" s="58">
        <f t="shared" si="209"/>
        <v>4000000000</v>
      </c>
      <c r="AR513" s="58">
        <v>0</v>
      </c>
      <c r="AS513" s="58">
        <v>0</v>
      </c>
      <c r="AT513" s="58">
        <v>4000000000</v>
      </c>
      <c r="AU513" s="58">
        <v>0</v>
      </c>
      <c r="AV513" s="59">
        <f t="shared" si="210"/>
        <v>-166000000000</v>
      </c>
      <c r="AW513" s="59">
        <f t="shared" si="211"/>
        <v>166000000000</v>
      </c>
      <c r="AX513" s="60">
        <f t="shared" si="190"/>
        <v>0</v>
      </c>
      <c r="AY513" s="61">
        <v>1</v>
      </c>
      <c r="AZ513" s="62"/>
      <c r="BA513" s="52">
        <v>1</v>
      </c>
      <c r="BB513" s="6"/>
      <c r="BC513" s="6"/>
      <c r="BD513" s="6"/>
      <c r="BG513" s="5" t="s">
        <v>619</v>
      </c>
      <c r="BH513" s="5" t="s">
        <v>130</v>
      </c>
      <c r="BJ513" s="6">
        <v>1</v>
      </c>
    </row>
    <row r="514" spans="1:62" s="74" customFormat="1" ht="15" customHeight="1" x14ac:dyDescent="0.25">
      <c r="A514" s="53">
        <f t="shared" si="217"/>
        <v>386</v>
      </c>
      <c r="B514" s="53">
        <f t="shared" si="217"/>
        <v>23</v>
      </c>
      <c r="C514" s="68" t="s">
        <v>654</v>
      </c>
      <c r="D514" s="55" t="s">
        <v>111</v>
      </c>
      <c r="E514" s="56">
        <v>42354</v>
      </c>
      <c r="F514" s="69">
        <f t="shared" si="201"/>
        <v>1004763409300</v>
      </c>
      <c r="G514" s="70">
        <f t="shared" si="202"/>
        <v>150118951300</v>
      </c>
      <c r="H514" s="70">
        <v>17750671500</v>
      </c>
      <c r="I514" s="70">
        <v>66731337000</v>
      </c>
      <c r="J514" s="70">
        <v>4526408600</v>
      </c>
      <c r="K514" s="70">
        <v>61110534200</v>
      </c>
      <c r="L514" s="70">
        <f t="shared" si="203"/>
        <v>737180748580</v>
      </c>
      <c r="M514" s="70">
        <v>17976373000</v>
      </c>
      <c r="N514" s="70">
        <v>525397125000</v>
      </c>
      <c r="O514" s="70">
        <v>193807250580</v>
      </c>
      <c r="P514" s="70">
        <f t="shared" si="204"/>
        <v>117463709420</v>
      </c>
      <c r="Q514" s="70">
        <v>6000000000</v>
      </c>
      <c r="R514" s="70">
        <v>0</v>
      </c>
      <c r="S514" s="70">
        <v>30815951020</v>
      </c>
      <c r="T514" s="70">
        <v>72198292000</v>
      </c>
      <c r="U514" s="70">
        <v>8449466400</v>
      </c>
      <c r="V514" s="70">
        <f t="shared" si="205"/>
        <v>1053322034300</v>
      </c>
      <c r="W514" s="70">
        <f t="shared" si="206"/>
        <v>438378198220</v>
      </c>
      <c r="X514" s="70">
        <v>427379891220</v>
      </c>
      <c r="Y514" s="70">
        <v>3357876000</v>
      </c>
      <c r="Z514" s="70">
        <v>0</v>
      </c>
      <c r="AA514" s="70">
        <v>3800000000</v>
      </c>
      <c r="AB514" s="70">
        <v>1500000000</v>
      </c>
      <c r="AC514" s="70">
        <v>0</v>
      </c>
      <c r="AD514" s="70">
        <v>840431000</v>
      </c>
      <c r="AE514" s="70">
        <v>1500000000</v>
      </c>
      <c r="AF514" s="70">
        <f t="shared" si="207"/>
        <v>614943836080</v>
      </c>
      <c r="AG514" s="70">
        <v>62191733280</v>
      </c>
      <c r="AH514" s="70">
        <v>213034628447</v>
      </c>
      <c r="AI514" s="70">
        <v>339717474353</v>
      </c>
      <c r="AJ514" s="70">
        <f t="shared" si="208"/>
        <v>60594100000</v>
      </c>
      <c r="AK514" s="70">
        <v>60000000000</v>
      </c>
      <c r="AL514" s="70">
        <v>0</v>
      </c>
      <c r="AM514" s="70">
        <v>0</v>
      </c>
      <c r="AN514" s="70">
        <v>0</v>
      </c>
      <c r="AO514" s="70">
        <v>0</v>
      </c>
      <c r="AP514" s="70">
        <v>594100000</v>
      </c>
      <c r="AQ514" s="70">
        <f t="shared" si="209"/>
        <v>12035475000</v>
      </c>
      <c r="AR514" s="70">
        <v>0</v>
      </c>
      <c r="AS514" s="70">
        <v>9094100000</v>
      </c>
      <c r="AT514" s="70">
        <v>2941375000</v>
      </c>
      <c r="AU514" s="70">
        <v>0</v>
      </c>
      <c r="AV514" s="71">
        <f t="shared" si="210"/>
        <v>-48558625000</v>
      </c>
      <c r="AW514" s="71">
        <f t="shared" si="211"/>
        <v>48558625000</v>
      </c>
      <c r="AX514" s="60">
        <f t="shared" si="190"/>
        <v>0</v>
      </c>
      <c r="AY514" s="72">
        <v>1</v>
      </c>
      <c r="AZ514" s="73"/>
      <c r="BA514" s="52">
        <v>1</v>
      </c>
      <c r="BB514" s="64"/>
      <c r="BC514" s="64"/>
      <c r="BD514" s="64"/>
      <c r="BE514" s="52">
        <v>1</v>
      </c>
      <c r="BF514" s="64"/>
      <c r="BG514" s="74" t="s">
        <v>96</v>
      </c>
      <c r="BH514" s="74" t="s">
        <v>109</v>
      </c>
      <c r="BJ514" s="64">
        <v>1</v>
      </c>
    </row>
    <row r="515" spans="1:62" ht="15" customHeight="1" x14ac:dyDescent="0.25">
      <c r="A515" s="53">
        <f t="shared" si="217"/>
        <v>387</v>
      </c>
      <c r="B515" s="53">
        <f t="shared" si="217"/>
        <v>24</v>
      </c>
      <c r="C515" s="54" t="s">
        <v>655</v>
      </c>
      <c r="D515" s="55" t="s">
        <v>99</v>
      </c>
      <c r="E515" s="56">
        <v>42346</v>
      </c>
      <c r="F515" s="57">
        <f t="shared" si="201"/>
        <v>1020246461871</v>
      </c>
      <c r="G515" s="58">
        <f t="shared" si="202"/>
        <v>137515117571</v>
      </c>
      <c r="H515" s="58">
        <v>19337500000</v>
      </c>
      <c r="I515" s="58">
        <v>11336838838</v>
      </c>
      <c r="J515" s="58">
        <v>4500000000</v>
      </c>
      <c r="K515" s="58">
        <v>102340778733</v>
      </c>
      <c r="L515" s="58">
        <f t="shared" si="203"/>
        <v>676243253431</v>
      </c>
      <c r="M515" s="58">
        <v>33373923431</v>
      </c>
      <c r="N515" s="58">
        <v>462883790000</v>
      </c>
      <c r="O515" s="58">
        <v>179985540000</v>
      </c>
      <c r="P515" s="58">
        <f t="shared" si="204"/>
        <v>206488090869</v>
      </c>
      <c r="Q515" s="58">
        <v>0</v>
      </c>
      <c r="R515" s="58">
        <v>0</v>
      </c>
      <c r="S515" s="58">
        <v>31959470217</v>
      </c>
      <c r="T515" s="58">
        <v>162964153092</v>
      </c>
      <c r="U515" s="58">
        <v>11564467560</v>
      </c>
      <c r="V515" s="58">
        <f t="shared" si="205"/>
        <v>1052521386871</v>
      </c>
      <c r="W515" s="58">
        <f t="shared" si="206"/>
        <v>398637564815</v>
      </c>
      <c r="X515" s="58">
        <v>377750367686</v>
      </c>
      <c r="Y515" s="58">
        <v>4500000000</v>
      </c>
      <c r="Z515" s="58">
        <v>2919420000</v>
      </c>
      <c r="AA515" s="58">
        <v>8550000000</v>
      </c>
      <c r="AB515" s="58">
        <v>2000000000</v>
      </c>
      <c r="AC515" s="58">
        <v>0</v>
      </c>
      <c r="AD515" s="58">
        <v>917777129</v>
      </c>
      <c r="AE515" s="58">
        <v>2000000000</v>
      </c>
      <c r="AF515" s="58">
        <f t="shared" si="207"/>
        <v>653883822056</v>
      </c>
      <c r="AG515" s="58">
        <v>16934325000</v>
      </c>
      <c r="AH515" s="58">
        <v>252805002706</v>
      </c>
      <c r="AI515" s="58">
        <v>384144494350</v>
      </c>
      <c r="AJ515" s="58">
        <f t="shared" si="208"/>
        <v>38000000000</v>
      </c>
      <c r="AK515" s="58">
        <v>38000000000</v>
      </c>
      <c r="AL515" s="58">
        <v>0</v>
      </c>
      <c r="AM515" s="58">
        <v>0</v>
      </c>
      <c r="AN515" s="58">
        <v>0</v>
      </c>
      <c r="AO515" s="58">
        <v>0</v>
      </c>
      <c r="AP515" s="58">
        <v>0</v>
      </c>
      <c r="AQ515" s="58">
        <f t="shared" si="209"/>
        <v>5725075000</v>
      </c>
      <c r="AR515" s="58">
        <v>0</v>
      </c>
      <c r="AS515" s="58">
        <v>2000000000</v>
      </c>
      <c r="AT515" s="58">
        <v>3725075000</v>
      </c>
      <c r="AU515" s="58">
        <v>0</v>
      </c>
      <c r="AV515" s="59">
        <f t="shared" si="210"/>
        <v>-32274925000</v>
      </c>
      <c r="AW515" s="59">
        <f t="shared" si="211"/>
        <v>32274925000</v>
      </c>
      <c r="AX515" s="60">
        <f t="shared" si="190"/>
        <v>0</v>
      </c>
      <c r="AY515" s="61">
        <v>1</v>
      </c>
      <c r="AZ515" s="62"/>
      <c r="BA515" s="63">
        <v>1</v>
      </c>
      <c r="BB515" s="6"/>
      <c r="BC515" s="6"/>
      <c r="BD515" s="6"/>
      <c r="BG515" s="5" t="s">
        <v>163</v>
      </c>
      <c r="BH515" s="5" t="s">
        <v>114</v>
      </c>
    </row>
    <row r="516" spans="1:62" s="74" customFormat="1" ht="15" customHeight="1" x14ac:dyDescent="0.25">
      <c r="A516" s="75" t="s">
        <v>145</v>
      </c>
      <c r="B516" s="75" t="s">
        <v>145</v>
      </c>
      <c r="C516" s="76" t="s">
        <v>146</v>
      </c>
      <c r="D516" s="77"/>
      <c r="E516" s="77"/>
      <c r="F516" s="78">
        <f>SUM(F492:F512)</f>
        <v>26678294138792.379</v>
      </c>
      <c r="G516" s="78">
        <f t="shared" ref="G516:AZ516" si="218">SUM(G492:G512)</f>
        <v>2104294202924.3799</v>
      </c>
      <c r="H516" s="78">
        <f t="shared" si="218"/>
        <v>550060134841</v>
      </c>
      <c r="I516" s="78">
        <f t="shared" si="218"/>
        <v>501755781311</v>
      </c>
      <c r="J516" s="78">
        <f t="shared" si="218"/>
        <v>136120618412.38</v>
      </c>
      <c r="K516" s="78">
        <f t="shared" si="218"/>
        <v>916357668360</v>
      </c>
      <c r="L516" s="78">
        <f t="shared" si="218"/>
        <v>19621035516631</v>
      </c>
      <c r="M516" s="78">
        <f t="shared" si="218"/>
        <v>735535655711</v>
      </c>
      <c r="N516" s="78">
        <f t="shared" si="218"/>
        <v>13635120452000</v>
      </c>
      <c r="O516" s="78">
        <f t="shared" si="218"/>
        <v>5250379408920</v>
      </c>
      <c r="P516" s="78">
        <f t="shared" si="218"/>
        <v>4952964419237</v>
      </c>
      <c r="Q516" s="78">
        <f t="shared" si="218"/>
        <v>146132690143</v>
      </c>
      <c r="R516" s="78">
        <f t="shared" si="218"/>
        <v>0</v>
      </c>
      <c r="S516" s="78">
        <f t="shared" si="218"/>
        <v>825793073364</v>
      </c>
      <c r="T516" s="78">
        <f t="shared" si="218"/>
        <v>2335267005850</v>
      </c>
      <c r="U516" s="78">
        <f t="shared" si="218"/>
        <v>1645771649880</v>
      </c>
      <c r="V516" s="78">
        <f t="shared" si="218"/>
        <v>27487796863954.801</v>
      </c>
      <c r="W516" s="78">
        <f t="shared" si="218"/>
        <v>14726080098235.701</v>
      </c>
      <c r="X516" s="78">
        <f t="shared" si="218"/>
        <v>11928215728568.721</v>
      </c>
      <c r="Y516" s="78">
        <f t="shared" si="218"/>
        <v>14427682119.98</v>
      </c>
      <c r="Z516" s="78">
        <f t="shared" si="218"/>
        <v>45811192000</v>
      </c>
      <c r="AA516" s="78">
        <f t="shared" si="218"/>
        <v>113838422000</v>
      </c>
      <c r="AB516" s="78">
        <f t="shared" si="218"/>
        <v>23450494368</v>
      </c>
      <c r="AC516" s="78">
        <f t="shared" si="218"/>
        <v>34987003301</v>
      </c>
      <c r="AD516" s="78">
        <f t="shared" si="218"/>
        <v>2524492917424</v>
      </c>
      <c r="AE516" s="78">
        <f t="shared" si="218"/>
        <v>40856658454</v>
      </c>
      <c r="AF516" s="78">
        <f t="shared" si="218"/>
        <v>12761716765719.1</v>
      </c>
      <c r="AG516" s="78">
        <f t="shared" si="218"/>
        <v>690157556935.17993</v>
      </c>
      <c r="AH516" s="78">
        <f t="shared" si="218"/>
        <v>5143819054929.459</v>
      </c>
      <c r="AI516" s="78">
        <f t="shared" si="218"/>
        <v>6927740153854.4609</v>
      </c>
      <c r="AJ516" s="78">
        <f t="shared" si="218"/>
        <v>926197572948.98999</v>
      </c>
      <c r="AK516" s="78">
        <f t="shared" si="218"/>
        <v>846262396631.98999</v>
      </c>
      <c r="AL516" s="78">
        <f t="shared" si="218"/>
        <v>0</v>
      </c>
      <c r="AM516" s="78">
        <f t="shared" si="218"/>
        <v>0</v>
      </c>
      <c r="AN516" s="78">
        <f t="shared" si="218"/>
        <v>77005307727</v>
      </c>
      <c r="AO516" s="78">
        <f t="shared" si="218"/>
        <v>835488782</v>
      </c>
      <c r="AP516" s="78">
        <f t="shared" si="218"/>
        <v>2094379808</v>
      </c>
      <c r="AQ516" s="78">
        <f t="shared" si="218"/>
        <v>116694847786.57001</v>
      </c>
      <c r="AR516" s="78">
        <f t="shared" si="218"/>
        <v>0</v>
      </c>
      <c r="AS516" s="78">
        <f t="shared" si="218"/>
        <v>50942181000</v>
      </c>
      <c r="AT516" s="78">
        <f t="shared" si="218"/>
        <v>61993672193.57</v>
      </c>
      <c r="AU516" s="78">
        <f t="shared" si="218"/>
        <v>3758994593</v>
      </c>
      <c r="AV516" s="78">
        <f t="shared" si="218"/>
        <v>-809502725162.4198</v>
      </c>
      <c r="AW516" s="78">
        <f t="shared" si="218"/>
        <v>809502725162.41992</v>
      </c>
      <c r="AX516" s="79">
        <f t="shared" si="218"/>
        <v>1.6069412231445313E-4</v>
      </c>
      <c r="AY516" s="80">
        <f t="shared" si="218"/>
        <v>19</v>
      </c>
      <c r="AZ516" s="81">
        <f t="shared" si="218"/>
        <v>2</v>
      </c>
      <c r="BA516" s="64"/>
      <c r="BB516" s="64"/>
      <c r="BC516" s="64"/>
      <c r="BD516" s="64"/>
      <c r="BE516" s="64"/>
      <c r="BF516" s="64"/>
      <c r="BJ516" s="64"/>
    </row>
    <row r="517" spans="1:62" s="74" customFormat="1" ht="15" customHeight="1" x14ac:dyDescent="0.25">
      <c r="A517" s="75" t="s">
        <v>147</v>
      </c>
      <c r="B517" s="75" t="s">
        <v>147</v>
      </c>
      <c r="C517" s="76" t="s">
        <v>148</v>
      </c>
      <c r="D517" s="77"/>
      <c r="E517" s="77"/>
      <c r="F517" s="78">
        <f>SUM(F513:F515)</f>
        <v>5684231503171</v>
      </c>
      <c r="G517" s="78">
        <f t="shared" ref="G517:AZ517" si="219">SUM(G513:G515)</f>
        <v>1592814076871</v>
      </c>
      <c r="H517" s="78">
        <f t="shared" si="219"/>
        <v>1100529649500</v>
      </c>
      <c r="I517" s="78">
        <f t="shared" si="219"/>
        <v>224039845838</v>
      </c>
      <c r="J517" s="78">
        <f t="shared" si="219"/>
        <v>23441828600</v>
      </c>
      <c r="K517" s="78">
        <f t="shared" si="219"/>
        <v>244802752933</v>
      </c>
      <c r="L517" s="78">
        <f t="shared" si="219"/>
        <v>3030698943011</v>
      </c>
      <c r="M517" s="78">
        <f t="shared" si="219"/>
        <v>175003562431</v>
      </c>
      <c r="N517" s="78">
        <f t="shared" si="219"/>
        <v>2312304050000</v>
      </c>
      <c r="O517" s="78">
        <f t="shared" si="219"/>
        <v>543391330580</v>
      </c>
      <c r="P517" s="78">
        <f t="shared" si="219"/>
        <v>1060718483289</v>
      </c>
      <c r="Q517" s="78">
        <f t="shared" si="219"/>
        <v>6000000000</v>
      </c>
      <c r="R517" s="78">
        <f t="shared" si="219"/>
        <v>0</v>
      </c>
      <c r="S517" s="78">
        <f t="shared" si="219"/>
        <v>360676485237</v>
      </c>
      <c r="T517" s="78">
        <f t="shared" si="219"/>
        <v>614245269092</v>
      </c>
      <c r="U517" s="78">
        <f t="shared" si="219"/>
        <v>79796728960</v>
      </c>
      <c r="V517" s="78">
        <f t="shared" si="219"/>
        <v>5931065053171</v>
      </c>
      <c r="W517" s="78">
        <f t="shared" si="219"/>
        <v>2346699550035</v>
      </c>
      <c r="X517" s="78">
        <f t="shared" si="219"/>
        <v>2282691302906</v>
      </c>
      <c r="Y517" s="78">
        <f t="shared" si="219"/>
        <v>9107876000</v>
      </c>
      <c r="Z517" s="78">
        <f t="shared" si="219"/>
        <v>2919420000</v>
      </c>
      <c r="AA517" s="78">
        <f t="shared" si="219"/>
        <v>33125000000</v>
      </c>
      <c r="AB517" s="78">
        <f t="shared" si="219"/>
        <v>3500000000</v>
      </c>
      <c r="AC517" s="78">
        <f t="shared" si="219"/>
        <v>0</v>
      </c>
      <c r="AD517" s="78">
        <f t="shared" si="219"/>
        <v>6855951129</v>
      </c>
      <c r="AE517" s="78">
        <f t="shared" si="219"/>
        <v>8500000000</v>
      </c>
      <c r="AF517" s="78">
        <f t="shared" si="219"/>
        <v>3584365503136</v>
      </c>
      <c r="AG517" s="78">
        <f t="shared" si="219"/>
        <v>285719735020</v>
      </c>
      <c r="AH517" s="78">
        <f t="shared" si="219"/>
        <v>1799064161490</v>
      </c>
      <c r="AI517" s="78">
        <f t="shared" si="219"/>
        <v>1499581606626</v>
      </c>
      <c r="AJ517" s="78">
        <f t="shared" si="219"/>
        <v>268594100000</v>
      </c>
      <c r="AK517" s="78">
        <f t="shared" si="219"/>
        <v>268000000000</v>
      </c>
      <c r="AL517" s="78">
        <f t="shared" si="219"/>
        <v>0</v>
      </c>
      <c r="AM517" s="78">
        <f t="shared" si="219"/>
        <v>0</v>
      </c>
      <c r="AN517" s="78">
        <f t="shared" si="219"/>
        <v>0</v>
      </c>
      <c r="AO517" s="78">
        <f t="shared" si="219"/>
        <v>0</v>
      </c>
      <c r="AP517" s="78">
        <f t="shared" si="219"/>
        <v>594100000</v>
      </c>
      <c r="AQ517" s="78">
        <f t="shared" si="219"/>
        <v>21760550000</v>
      </c>
      <c r="AR517" s="78">
        <f t="shared" si="219"/>
        <v>0</v>
      </c>
      <c r="AS517" s="78">
        <f t="shared" si="219"/>
        <v>11094100000</v>
      </c>
      <c r="AT517" s="78">
        <f t="shared" si="219"/>
        <v>10666450000</v>
      </c>
      <c r="AU517" s="78">
        <f t="shared" si="219"/>
        <v>0</v>
      </c>
      <c r="AV517" s="78">
        <f t="shared" si="219"/>
        <v>-246833550000</v>
      </c>
      <c r="AW517" s="78">
        <f t="shared" si="219"/>
        <v>246833550000</v>
      </c>
      <c r="AX517" s="79">
        <f t="shared" si="219"/>
        <v>0</v>
      </c>
      <c r="AY517" s="80">
        <f t="shared" si="219"/>
        <v>3</v>
      </c>
      <c r="AZ517" s="81">
        <f t="shared" si="219"/>
        <v>0</v>
      </c>
      <c r="BA517" s="64"/>
      <c r="BB517" s="64"/>
      <c r="BC517" s="64"/>
      <c r="BD517" s="64"/>
      <c r="BE517" s="64"/>
      <c r="BF517" s="64"/>
      <c r="BJ517" s="64"/>
    </row>
    <row r="518" spans="1:62" s="74" customFormat="1" ht="15" customHeight="1" x14ac:dyDescent="0.25">
      <c r="A518" s="75" t="s">
        <v>149</v>
      </c>
      <c r="B518" s="75" t="s">
        <v>149</v>
      </c>
      <c r="C518" s="76" t="s">
        <v>656</v>
      </c>
      <c r="D518" s="77"/>
      <c r="E518" s="77"/>
      <c r="F518" s="78">
        <f t="shared" ref="F518:AZ518" si="220">F516+F517</f>
        <v>32362525641963.379</v>
      </c>
      <c r="G518" s="78">
        <f t="shared" si="220"/>
        <v>3697108279795.3799</v>
      </c>
      <c r="H518" s="78">
        <f t="shared" si="220"/>
        <v>1650589784341</v>
      </c>
      <c r="I518" s="78">
        <f t="shared" si="220"/>
        <v>725795627149</v>
      </c>
      <c r="J518" s="78">
        <f t="shared" si="220"/>
        <v>159562447012.38</v>
      </c>
      <c r="K518" s="78">
        <f t="shared" si="220"/>
        <v>1161160421293</v>
      </c>
      <c r="L518" s="78">
        <f t="shared" si="220"/>
        <v>22651734459642</v>
      </c>
      <c r="M518" s="78">
        <f t="shared" si="220"/>
        <v>910539218142</v>
      </c>
      <c r="N518" s="78">
        <f t="shared" si="220"/>
        <v>15947424502000</v>
      </c>
      <c r="O518" s="78">
        <f t="shared" si="220"/>
        <v>5793770739500</v>
      </c>
      <c r="P518" s="78">
        <f t="shared" si="220"/>
        <v>6013682902526</v>
      </c>
      <c r="Q518" s="78">
        <f t="shared" si="220"/>
        <v>152132690143</v>
      </c>
      <c r="R518" s="78">
        <f t="shared" si="220"/>
        <v>0</v>
      </c>
      <c r="S518" s="78">
        <f t="shared" si="220"/>
        <v>1186469558601</v>
      </c>
      <c r="T518" s="78">
        <f t="shared" si="220"/>
        <v>2949512274942</v>
      </c>
      <c r="U518" s="78">
        <f t="shared" si="220"/>
        <v>1725568378840</v>
      </c>
      <c r="V518" s="78">
        <f t="shared" si="220"/>
        <v>33418861917125.801</v>
      </c>
      <c r="W518" s="78">
        <f t="shared" si="220"/>
        <v>17072779648270.701</v>
      </c>
      <c r="X518" s="78">
        <f t="shared" si="220"/>
        <v>14210907031474.721</v>
      </c>
      <c r="Y518" s="78">
        <f t="shared" si="220"/>
        <v>23535558119.98</v>
      </c>
      <c r="Z518" s="78">
        <f t="shared" si="220"/>
        <v>48730612000</v>
      </c>
      <c r="AA518" s="78">
        <f t="shared" si="220"/>
        <v>146963422000</v>
      </c>
      <c r="AB518" s="78">
        <f t="shared" si="220"/>
        <v>26950494368</v>
      </c>
      <c r="AC518" s="78">
        <f t="shared" si="220"/>
        <v>34987003301</v>
      </c>
      <c r="AD518" s="78">
        <f t="shared" si="220"/>
        <v>2531348868553</v>
      </c>
      <c r="AE518" s="78">
        <f t="shared" si="220"/>
        <v>49356658454</v>
      </c>
      <c r="AF518" s="78">
        <f t="shared" si="220"/>
        <v>16346082268855.1</v>
      </c>
      <c r="AG518" s="78">
        <f t="shared" si="220"/>
        <v>975877291955.17993</v>
      </c>
      <c r="AH518" s="78">
        <f t="shared" si="220"/>
        <v>6942883216419.459</v>
      </c>
      <c r="AI518" s="78">
        <f t="shared" si="220"/>
        <v>8427321760480.4609</v>
      </c>
      <c r="AJ518" s="78">
        <f t="shared" si="220"/>
        <v>1194791672948.99</v>
      </c>
      <c r="AK518" s="78">
        <f t="shared" si="220"/>
        <v>1114262396631.99</v>
      </c>
      <c r="AL518" s="78">
        <f t="shared" si="220"/>
        <v>0</v>
      </c>
      <c r="AM518" s="78">
        <f t="shared" si="220"/>
        <v>0</v>
      </c>
      <c r="AN518" s="78">
        <f t="shared" si="220"/>
        <v>77005307727</v>
      </c>
      <c r="AO518" s="78">
        <f t="shared" si="220"/>
        <v>835488782</v>
      </c>
      <c r="AP518" s="78">
        <f t="shared" si="220"/>
        <v>2688479808</v>
      </c>
      <c r="AQ518" s="78">
        <f t="shared" si="220"/>
        <v>138455397786.57001</v>
      </c>
      <c r="AR518" s="78">
        <f t="shared" si="220"/>
        <v>0</v>
      </c>
      <c r="AS518" s="78">
        <f t="shared" si="220"/>
        <v>62036281000</v>
      </c>
      <c r="AT518" s="78">
        <f t="shared" si="220"/>
        <v>72660122193.570007</v>
      </c>
      <c r="AU518" s="78">
        <f t="shared" si="220"/>
        <v>3758994593</v>
      </c>
      <c r="AV518" s="78">
        <f t="shared" si="220"/>
        <v>-1056336275162.4198</v>
      </c>
      <c r="AW518" s="78">
        <f t="shared" si="220"/>
        <v>1056336275162.4199</v>
      </c>
      <c r="AX518" s="79">
        <f t="shared" si="220"/>
        <v>1.6069412231445313E-4</v>
      </c>
      <c r="AY518" s="80">
        <f t="shared" si="220"/>
        <v>22</v>
      </c>
      <c r="AZ518" s="81">
        <f t="shared" si="220"/>
        <v>2</v>
      </c>
      <c r="BA518" s="64"/>
      <c r="BB518" s="64"/>
      <c r="BC518" s="64"/>
      <c r="BD518" s="64"/>
      <c r="BE518" s="64"/>
      <c r="BF518" s="64"/>
      <c r="BJ518" s="64"/>
    </row>
    <row r="519" spans="1:62" s="74" customFormat="1" ht="15" customHeight="1" x14ac:dyDescent="0.25">
      <c r="A519" s="75" t="s">
        <v>151</v>
      </c>
      <c r="B519" s="75" t="s">
        <v>151</v>
      </c>
      <c r="C519" s="76" t="s">
        <v>657</v>
      </c>
      <c r="D519" s="77"/>
      <c r="E519" s="77"/>
      <c r="F519" s="78">
        <f t="shared" ref="F519:AZ519" si="221">F518+F491</f>
        <v>39214097419513.375</v>
      </c>
      <c r="G519" s="78">
        <f t="shared" si="221"/>
        <v>7208752551345.3799</v>
      </c>
      <c r="H519" s="78">
        <f t="shared" si="221"/>
        <v>4796024926341</v>
      </c>
      <c r="I519" s="78">
        <f t="shared" si="221"/>
        <v>812506788949</v>
      </c>
      <c r="J519" s="78">
        <f t="shared" si="221"/>
        <v>252147163912.38</v>
      </c>
      <c r="K519" s="78">
        <f t="shared" si="221"/>
        <v>1348073672143</v>
      </c>
      <c r="L519" s="78">
        <f t="shared" si="221"/>
        <v>24752752588642</v>
      </c>
      <c r="M519" s="78">
        <f t="shared" si="221"/>
        <v>1192331516142</v>
      </c>
      <c r="N519" s="78">
        <f t="shared" si="221"/>
        <v>17341572863000</v>
      </c>
      <c r="O519" s="78">
        <f t="shared" si="221"/>
        <v>6218848209500</v>
      </c>
      <c r="P519" s="78">
        <f t="shared" si="221"/>
        <v>7252592279526</v>
      </c>
      <c r="Q519" s="78">
        <f t="shared" si="221"/>
        <v>163948467143</v>
      </c>
      <c r="R519" s="78">
        <f t="shared" si="221"/>
        <v>0</v>
      </c>
      <c r="S519" s="78">
        <f t="shared" si="221"/>
        <v>1186469558601</v>
      </c>
      <c r="T519" s="78">
        <f t="shared" si="221"/>
        <v>4176605874942</v>
      </c>
      <c r="U519" s="78">
        <f t="shared" si="221"/>
        <v>1725568378840</v>
      </c>
      <c r="V519" s="78">
        <f t="shared" si="221"/>
        <v>40134433694675.797</v>
      </c>
      <c r="W519" s="78">
        <f t="shared" si="221"/>
        <v>21280734017936.57</v>
      </c>
      <c r="X519" s="78">
        <f t="shared" si="221"/>
        <v>15246913970343.83</v>
      </c>
      <c r="Y519" s="78">
        <f t="shared" si="221"/>
        <v>63035558119.979996</v>
      </c>
      <c r="Z519" s="78">
        <f t="shared" si="221"/>
        <v>48730612000</v>
      </c>
      <c r="AA519" s="78">
        <f t="shared" si="221"/>
        <v>1471014022000</v>
      </c>
      <c r="AB519" s="78">
        <f t="shared" si="221"/>
        <v>26950494368</v>
      </c>
      <c r="AC519" s="78">
        <f t="shared" si="221"/>
        <v>1418417650701</v>
      </c>
      <c r="AD519" s="78">
        <f t="shared" si="221"/>
        <v>2931566510731</v>
      </c>
      <c r="AE519" s="78">
        <f t="shared" si="221"/>
        <v>74105199672.759995</v>
      </c>
      <c r="AF519" s="78">
        <f t="shared" si="221"/>
        <v>18853699676739.23</v>
      </c>
      <c r="AG519" s="78">
        <f t="shared" si="221"/>
        <v>1174985827330.1799</v>
      </c>
      <c r="AH519" s="78">
        <f t="shared" si="221"/>
        <v>8382513070058.4492</v>
      </c>
      <c r="AI519" s="78">
        <f t="shared" si="221"/>
        <v>9296200779350.6016</v>
      </c>
      <c r="AJ519" s="78">
        <f t="shared" si="221"/>
        <v>1244791672948.99</v>
      </c>
      <c r="AK519" s="78">
        <f t="shared" si="221"/>
        <v>1164262396631.99</v>
      </c>
      <c r="AL519" s="78">
        <f t="shared" si="221"/>
        <v>0</v>
      </c>
      <c r="AM519" s="78">
        <f t="shared" si="221"/>
        <v>0</v>
      </c>
      <c r="AN519" s="78">
        <f t="shared" si="221"/>
        <v>77005307727</v>
      </c>
      <c r="AO519" s="78">
        <f t="shared" si="221"/>
        <v>835488782</v>
      </c>
      <c r="AP519" s="78">
        <f t="shared" si="221"/>
        <v>2688479808</v>
      </c>
      <c r="AQ519" s="78">
        <f t="shared" si="221"/>
        <v>324455397786.57001</v>
      </c>
      <c r="AR519" s="78">
        <f t="shared" si="221"/>
        <v>0</v>
      </c>
      <c r="AS519" s="78">
        <f t="shared" si="221"/>
        <v>112036281000</v>
      </c>
      <c r="AT519" s="78">
        <f t="shared" si="221"/>
        <v>208660122193.57001</v>
      </c>
      <c r="AU519" s="78">
        <f t="shared" si="221"/>
        <v>3758994593</v>
      </c>
      <c r="AV519" s="78">
        <f t="shared" si="221"/>
        <v>-920336275162.4198</v>
      </c>
      <c r="AW519" s="78">
        <f t="shared" si="221"/>
        <v>920336275162.41992</v>
      </c>
      <c r="AX519" s="79">
        <f t="shared" si="221"/>
        <v>1.6069412231445313E-4</v>
      </c>
      <c r="AY519" s="80">
        <f t="shared" si="221"/>
        <v>23</v>
      </c>
      <c r="AZ519" s="81">
        <f t="shared" si="221"/>
        <v>2</v>
      </c>
      <c r="BA519" s="64"/>
      <c r="BB519" s="64"/>
      <c r="BC519" s="64"/>
      <c r="BD519" s="64"/>
      <c r="BE519" s="64"/>
      <c r="BF519" s="64"/>
      <c r="BJ519" s="64"/>
    </row>
    <row r="520" spans="1:62" ht="15" customHeight="1" x14ac:dyDescent="0.25">
      <c r="A520" s="42" t="s">
        <v>658</v>
      </c>
      <c r="B520" s="42" t="s">
        <v>658</v>
      </c>
      <c r="C520" s="43" t="s">
        <v>659</v>
      </c>
      <c r="D520" s="44" t="s">
        <v>99</v>
      </c>
      <c r="E520" s="45">
        <v>42361</v>
      </c>
      <c r="F520" s="82">
        <f t="shared" si="201"/>
        <v>2641119191027.77</v>
      </c>
      <c r="G520" s="47">
        <f t="shared" si="202"/>
        <v>558392945027.77002</v>
      </c>
      <c r="H520" s="47">
        <v>455615815453</v>
      </c>
      <c r="I520" s="47">
        <v>10069476280</v>
      </c>
      <c r="J520" s="47">
        <v>23450507809.77</v>
      </c>
      <c r="K520" s="47">
        <v>69257145485</v>
      </c>
      <c r="L520" s="47">
        <f t="shared" si="203"/>
        <v>1498362846000</v>
      </c>
      <c r="M520" s="47">
        <v>106808657000</v>
      </c>
      <c r="N520" s="47">
        <v>1200634199000</v>
      </c>
      <c r="O520" s="47">
        <v>190919990000</v>
      </c>
      <c r="P520" s="47">
        <f t="shared" si="204"/>
        <v>584363400000</v>
      </c>
      <c r="Q520" s="47">
        <v>11000000000</v>
      </c>
      <c r="R520" s="47">
        <v>0</v>
      </c>
      <c r="S520" s="47">
        <v>0</v>
      </c>
      <c r="T520" s="47">
        <v>573363400000</v>
      </c>
      <c r="U520" s="47">
        <v>0</v>
      </c>
      <c r="V520" s="47">
        <f t="shared" si="205"/>
        <v>2768762501959.2803</v>
      </c>
      <c r="W520" s="47">
        <f t="shared" si="206"/>
        <v>1524728989023.28</v>
      </c>
      <c r="X520" s="47">
        <v>566193351727.58997</v>
      </c>
      <c r="Y520" s="47">
        <v>18548814919.099998</v>
      </c>
      <c r="Z520" s="47">
        <v>0</v>
      </c>
      <c r="AA520" s="47">
        <v>584663400000</v>
      </c>
      <c r="AB520" s="47">
        <v>0</v>
      </c>
      <c r="AC520" s="47">
        <v>242118442456</v>
      </c>
      <c r="AD520" s="47">
        <v>87951108487</v>
      </c>
      <c r="AE520" s="47">
        <v>25253871433.59</v>
      </c>
      <c r="AF520" s="47">
        <f t="shared" si="207"/>
        <v>1244033512936</v>
      </c>
      <c r="AG520" s="47">
        <v>55862025710</v>
      </c>
      <c r="AH520" s="47">
        <v>385932663189</v>
      </c>
      <c r="AI520" s="47">
        <v>802238824037</v>
      </c>
      <c r="AJ520" s="47">
        <f t="shared" si="208"/>
        <v>232042511564.51001</v>
      </c>
      <c r="AK520" s="47">
        <v>232042511564.51001</v>
      </c>
      <c r="AL520" s="47">
        <v>0</v>
      </c>
      <c r="AM520" s="47">
        <v>0</v>
      </c>
      <c r="AN520" s="47">
        <v>0</v>
      </c>
      <c r="AO520" s="47">
        <v>0</v>
      </c>
      <c r="AP520" s="47">
        <v>0</v>
      </c>
      <c r="AQ520" s="47">
        <f t="shared" si="209"/>
        <v>104399200633</v>
      </c>
      <c r="AR520" s="47">
        <v>0</v>
      </c>
      <c r="AS520" s="47">
        <v>22000000000</v>
      </c>
      <c r="AT520" s="47">
        <v>82399200633</v>
      </c>
      <c r="AU520" s="47">
        <v>0</v>
      </c>
      <c r="AV520" s="48">
        <f t="shared" si="210"/>
        <v>-127643310931.51025</v>
      </c>
      <c r="AW520" s="48">
        <f t="shared" si="211"/>
        <v>127643310931.51001</v>
      </c>
      <c r="AX520" s="49">
        <f t="shared" ref="AX520:AX583" si="222">AW520+AV520</f>
        <v>-2.44140625E-4</v>
      </c>
      <c r="AY520" s="50">
        <v>1</v>
      </c>
      <c r="AZ520" s="51"/>
      <c r="BA520" s="6" t="s">
        <v>95</v>
      </c>
      <c r="BB520" s="52">
        <v>1</v>
      </c>
      <c r="BC520" s="6"/>
      <c r="BD520" s="6"/>
      <c r="BG520" s="5" t="s">
        <v>96</v>
      </c>
      <c r="BH520" s="5" t="s">
        <v>155</v>
      </c>
      <c r="BJ520" s="6">
        <v>1</v>
      </c>
    </row>
    <row r="521" spans="1:62" ht="15" customHeight="1" x14ac:dyDescent="0.25">
      <c r="A521" s="67">
        <f>A515+1</f>
        <v>388</v>
      </c>
      <c r="B521" s="67">
        <v>1</v>
      </c>
      <c r="C521" s="54" t="s">
        <v>660</v>
      </c>
      <c r="D521" s="55" t="s">
        <v>111</v>
      </c>
      <c r="E521" s="56">
        <v>42367</v>
      </c>
      <c r="F521" s="57">
        <f t="shared" si="201"/>
        <v>869091504967</v>
      </c>
      <c r="G521" s="58">
        <f t="shared" si="202"/>
        <v>37011710267</v>
      </c>
      <c r="H521" s="58">
        <v>4831559417</v>
      </c>
      <c r="I521" s="58">
        <v>6255150850</v>
      </c>
      <c r="J521" s="58">
        <v>11000000000</v>
      </c>
      <c r="K521" s="58">
        <v>14925000000</v>
      </c>
      <c r="L521" s="58">
        <f t="shared" si="203"/>
        <v>690671502000</v>
      </c>
      <c r="M521" s="58">
        <v>21925000000</v>
      </c>
      <c r="N521" s="58">
        <v>481299892000</v>
      </c>
      <c r="O521" s="58">
        <v>187446610000</v>
      </c>
      <c r="P521" s="58">
        <f t="shared" si="204"/>
        <v>141408292700</v>
      </c>
      <c r="Q521" s="58">
        <v>0</v>
      </c>
      <c r="R521" s="58">
        <v>0</v>
      </c>
      <c r="S521" s="58">
        <v>12968600000</v>
      </c>
      <c r="T521" s="58">
        <v>51921068700</v>
      </c>
      <c r="U521" s="58">
        <v>76518624000</v>
      </c>
      <c r="V521" s="58">
        <f t="shared" si="205"/>
        <v>887781589082</v>
      </c>
      <c r="W521" s="58">
        <f t="shared" si="206"/>
        <v>460719871857</v>
      </c>
      <c r="X521" s="58">
        <v>312320546997</v>
      </c>
      <c r="Y521" s="58">
        <v>1610440000</v>
      </c>
      <c r="Z521" s="58">
        <v>100000000</v>
      </c>
      <c r="AA521" s="58">
        <v>28113307120</v>
      </c>
      <c r="AB521" s="58">
        <v>0</v>
      </c>
      <c r="AC521" s="58">
        <v>0</v>
      </c>
      <c r="AD521" s="58">
        <v>117575577740</v>
      </c>
      <c r="AE521" s="58">
        <v>1000000000</v>
      </c>
      <c r="AF521" s="58">
        <f t="shared" si="207"/>
        <v>427061717225</v>
      </c>
      <c r="AG521" s="58">
        <v>23078522963</v>
      </c>
      <c r="AH521" s="58">
        <v>110950646848</v>
      </c>
      <c r="AI521" s="58">
        <v>293032547414</v>
      </c>
      <c r="AJ521" s="58">
        <f t="shared" si="208"/>
        <v>19690084115</v>
      </c>
      <c r="AK521" s="58">
        <v>18939869565</v>
      </c>
      <c r="AL521" s="58">
        <v>0</v>
      </c>
      <c r="AM521" s="58">
        <v>0</v>
      </c>
      <c r="AN521" s="58">
        <v>0</v>
      </c>
      <c r="AO521" s="58">
        <v>0</v>
      </c>
      <c r="AP521" s="58">
        <v>750214550</v>
      </c>
      <c r="AQ521" s="58">
        <f t="shared" si="209"/>
        <v>1000000000</v>
      </c>
      <c r="AR521" s="58">
        <v>0</v>
      </c>
      <c r="AS521" s="58">
        <v>1000000000</v>
      </c>
      <c r="AT521" s="58">
        <v>0</v>
      </c>
      <c r="AU521" s="58">
        <v>0</v>
      </c>
      <c r="AV521" s="59">
        <f t="shared" si="210"/>
        <v>-18690084115</v>
      </c>
      <c r="AW521" s="59">
        <f t="shared" si="211"/>
        <v>18690084115</v>
      </c>
      <c r="AX521" s="60">
        <f t="shared" si="222"/>
        <v>0</v>
      </c>
      <c r="AY521" s="61">
        <v>1</v>
      </c>
      <c r="AZ521" s="62"/>
      <c r="BA521" s="52">
        <v>1</v>
      </c>
      <c r="BB521" s="6"/>
      <c r="BC521" s="6"/>
      <c r="BD521" s="6"/>
      <c r="BE521" s="52">
        <v>1</v>
      </c>
      <c r="BG521" s="5" t="s">
        <v>96</v>
      </c>
      <c r="BH521" s="5" t="s">
        <v>124</v>
      </c>
      <c r="BJ521" s="6">
        <v>1</v>
      </c>
    </row>
    <row r="522" spans="1:62" ht="15" customHeight="1" x14ac:dyDescent="0.25">
      <c r="A522" s="53">
        <f t="shared" ref="A522:B537" si="223">A521+1</f>
        <v>389</v>
      </c>
      <c r="B522" s="53">
        <f t="shared" si="223"/>
        <v>2</v>
      </c>
      <c r="C522" s="54" t="s">
        <v>661</v>
      </c>
      <c r="D522" s="55" t="s">
        <v>121</v>
      </c>
      <c r="E522" s="56">
        <v>42349</v>
      </c>
      <c r="F522" s="57">
        <f t="shared" si="201"/>
        <v>737691138600</v>
      </c>
      <c r="G522" s="58">
        <f t="shared" si="202"/>
        <v>17133536000</v>
      </c>
      <c r="H522" s="58">
        <v>1725700000</v>
      </c>
      <c r="I522" s="58">
        <v>6088004400</v>
      </c>
      <c r="J522" s="58">
        <v>3527639000</v>
      </c>
      <c r="K522" s="58">
        <v>5792192600</v>
      </c>
      <c r="L522" s="58">
        <f t="shared" si="203"/>
        <v>608371448000</v>
      </c>
      <c r="M522" s="58">
        <v>12000000000</v>
      </c>
      <c r="N522" s="58">
        <v>427465428000</v>
      </c>
      <c r="O522" s="58">
        <v>168906020000</v>
      </c>
      <c r="P522" s="58">
        <f t="shared" si="204"/>
        <v>112186154600</v>
      </c>
      <c r="Q522" s="58">
        <v>0</v>
      </c>
      <c r="R522" s="58">
        <v>0</v>
      </c>
      <c r="S522" s="58">
        <v>9622540000</v>
      </c>
      <c r="T522" s="58">
        <v>48921265600</v>
      </c>
      <c r="U522" s="58">
        <v>53642349000</v>
      </c>
      <c r="V522" s="58">
        <f t="shared" si="205"/>
        <v>794644800836</v>
      </c>
      <c r="W522" s="58">
        <f t="shared" si="206"/>
        <v>388468980000</v>
      </c>
      <c r="X522" s="58">
        <v>295235157000</v>
      </c>
      <c r="Y522" s="58">
        <v>1060000000</v>
      </c>
      <c r="Z522" s="58">
        <v>0</v>
      </c>
      <c r="AA522" s="58">
        <v>17500000000</v>
      </c>
      <c r="AB522" s="58">
        <v>0</v>
      </c>
      <c r="AC522" s="58">
        <v>0</v>
      </c>
      <c r="AD522" s="58">
        <v>74173823000</v>
      </c>
      <c r="AE522" s="58">
        <v>500000000</v>
      </c>
      <c r="AF522" s="58">
        <f t="shared" si="207"/>
        <v>406175820836</v>
      </c>
      <c r="AG522" s="58">
        <v>19652533350</v>
      </c>
      <c r="AH522" s="58">
        <v>78709698446</v>
      </c>
      <c r="AI522" s="58">
        <v>307813589040</v>
      </c>
      <c r="AJ522" s="58">
        <f t="shared" si="208"/>
        <v>75893662236</v>
      </c>
      <c r="AK522" s="58">
        <v>21126633761</v>
      </c>
      <c r="AL522" s="58">
        <v>0</v>
      </c>
      <c r="AM522" s="58">
        <v>0</v>
      </c>
      <c r="AN522" s="58">
        <v>54767028475</v>
      </c>
      <c r="AO522" s="58">
        <v>0</v>
      </c>
      <c r="AP522" s="58">
        <v>0</v>
      </c>
      <c r="AQ522" s="58">
        <f t="shared" si="209"/>
        <v>18940000000</v>
      </c>
      <c r="AR522" s="58">
        <v>0</v>
      </c>
      <c r="AS522" s="58">
        <v>0</v>
      </c>
      <c r="AT522" s="58">
        <v>18940000000</v>
      </c>
      <c r="AU522" s="58">
        <v>0</v>
      </c>
      <c r="AV522" s="59">
        <f t="shared" si="210"/>
        <v>-56953662236</v>
      </c>
      <c r="AW522" s="59">
        <f t="shared" si="211"/>
        <v>56953662236</v>
      </c>
      <c r="AX522" s="60">
        <f t="shared" si="222"/>
        <v>0</v>
      </c>
      <c r="AY522" s="61">
        <v>1</v>
      </c>
      <c r="AZ522" s="62"/>
      <c r="BA522" s="52">
        <v>1</v>
      </c>
      <c r="BB522" s="6"/>
      <c r="BC522" s="6"/>
      <c r="BD522" s="6"/>
      <c r="BE522" s="6">
        <v>1</v>
      </c>
      <c r="BG522" s="5" t="s">
        <v>96</v>
      </c>
      <c r="BH522" s="5" t="s">
        <v>124</v>
      </c>
      <c r="BJ522" s="6">
        <v>1</v>
      </c>
    </row>
    <row r="523" spans="1:62" ht="15" customHeight="1" x14ac:dyDescent="0.25">
      <c r="A523" s="53">
        <f t="shared" si="223"/>
        <v>390</v>
      </c>
      <c r="B523" s="53">
        <f t="shared" si="223"/>
        <v>3</v>
      </c>
      <c r="C523" s="54" t="s">
        <v>662</v>
      </c>
      <c r="D523" s="55" t="s">
        <v>410</v>
      </c>
      <c r="E523" s="56">
        <v>42361</v>
      </c>
      <c r="F523" s="57">
        <f t="shared" si="201"/>
        <v>659020649318</v>
      </c>
      <c r="G523" s="58">
        <f t="shared" si="202"/>
        <v>12881076477</v>
      </c>
      <c r="H523" s="58">
        <v>2107608000</v>
      </c>
      <c r="I523" s="58">
        <v>2053220518</v>
      </c>
      <c r="J523" s="58">
        <v>2896078559</v>
      </c>
      <c r="K523" s="58">
        <v>5824169400</v>
      </c>
      <c r="L523" s="58">
        <f t="shared" si="203"/>
        <v>552622241920</v>
      </c>
      <c r="M523" s="58">
        <v>18086664000</v>
      </c>
      <c r="N523" s="58">
        <v>408633609000</v>
      </c>
      <c r="O523" s="58">
        <v>125901968920</v>
      </c>
      <c r="P523" s="58">
        <f t="shared" si="204"/>
        <v>93517330921</v>
      </c>
      <c r="Q523" s="58">
        <v>0</v>
      </c>
      <c r="R523" s="58">
        <v>0</v>
      </c>
      <c r="S523" s="58">
        <v>5465084921</v>
      </c>
      <c r="T523" s="58">
        <v>37688990000</v>
      </c>
      <c r="U523" s="58">
        <v>50363256000</v>
      </c>
      <c r="V523" s="58">
        <f t="shared" si="205"/>
        <v>675181069505</v>
      </c>
      <c r="W523" s="58">
        <f t="shared" si="206"/>
        <v>284442312260</v>
      </c>
      <c r="X523" s="58">
        <v>202035886400</v>
      </c>
      <c r="Y523" s="58">
        <v>0</v>
      </c>
      <c r="Z523" s="58">
        <v>0</v>
      </c>
      <c r="AA523" s="58">
        <v>1100000000</v>
      </c>
      <c r="AB523" s="58">
        <v>1064912860</v>
      </c>
      <c r="AC523" s="58">
        <v>0</v>
      </c>
      <c r="AD523" s="58">
        <v>78741513000</v>
      </c>
      <c r="AE523" s="58">
        <v>1500000000</v>
      </c>
      <c r="AF523" s="58">
        <f t="shared" si="207"/>
        <v>390738757245</v>
      </c>
      <c r="AG523" s="58">
        <v>14005380298</v>
      </c>
      <c r="AH523" s="58">
        <v>152199232311</v>
      </c>
      <c r="AI523" s="58">
        <v>224534144636</v>
      </c>
      <c r="AJ523" s="58">
        <f t="shared" si="208"/>
        <v>18834230062</v>
      </c>
      <c r="AK523" s="58">
        <v>18834230062</v>
      </c>
      <c r="AL523" s="58">
        <v>0</v>
      </c>
      <c r="AM523" s="58">
        <v>0</v>
      </c>
      <c r="AN523" s="58">
        <v>0</v>
      </c>
      <c r="AO523" s="58">
        <v>0</v>
      </c>
      <c r="AP523" s="58">
        <v>0</v>
      </c>
      <c r="AQ523" s="58">
        <f t="shared" si="209"/>
        <v>2673809875</v>
      </c>
      <c r="AR523" s="58">
        <v>0</v>
      </c>
      <c r="AS523" s="58">
        <v>2000000000</v>
      </c>
      <c r="AT523" s="58">
        <v>673809875</v>
      </c>
      <c r="AU523" s="58">
        <v>0</v>
      </c>
      <c r="AV523" s="59">
        <f t="shared" si="210"/>
        <v>-16160420187</v>
      </c>
      <c r="AW523" s="59">
        <f t="shared" si="211"/>
        <v>16160420187</v>
      </c>
      <c r="AX523" s="60">
        <f t="shared" si="222"/>
        <v>0</v>
      </c>
      <c r="AY523" s="61">
        <v>1</v>
      </c>
      <c r="AZ523" s="62"/>
      <c r="BA523" s="52">
        <v>1</v>
      </c>
      <c r="BB523" s="6"/>
      <c r="BC523" s="6"/>
      <c r="BD523" s="6"/>
      <c r="BE523" s="52">
        <v>1</v>
      </c>
      <c r="BG523" s="5" t="s">
        <v>96</v>
      </c>
      <c r="BH523" s="5" t="s">
        <v>137</v>
      </c>
      <c r="BJ523" s="6">
        <v>1</v>
      </c>
    </row>
    <row r="524" spans="1:62" ht="15" customHeight="1" x14ac:dyDescent="0.25">
      <c r="A524" s="53">
        <f t="shared" si="223"/>
        <v>391</v>
      </c>
      <c r="B524" s="53">
        <f t="shared" si="223"/>
        <v>4</v>
      </c>
      <c r="C524" s="54" t="s">
        <v>663</v>
      </c>
      <c r="D524" s="55" t="s">
        <v>104</v>
      </c>
      <c r="E524" s="56">
        <v>42349</v>
      </c>
      <c r="F524" s="57">
        <f t="shared" si="201"/>
        <v>1189918765778</v>
      </c>
      <c r="G524" s="58">
        <f t="shared" si="202"/>
        <v>107581083337</v>
      </c>
      <c r="H524" s="58">
        <v>13515219600</v>
      </c>
      <c r="I524" s="58">
        <v>19884254500</v>
      </c>
      <c r="J524" s="58">
        <v>7635197237</v>
      </c>
      <c r="K524" s="58">
        <v>66546412000</v>
      </c>
      <c r="L524" s="58">
        <f t="shared" si="203"/>
        <v>921362079757</v>
      </c>
      <c r="M524" s="58">
        <v>115379806757</v>
      </c>
      <c r="N524" s="58">
        <v>593123363000</v>
      </c>
      <c r="O524" s="58">
        <v>212858910000</v>
      </c>
      <c r="P524" s="58">
        <f t="shared" si="204"/>
        <v>160975602684</v>
      </c>
      <c r="Q524" s="58">
        <v>0</v>
      </c>
      <c r="R524" s="58">
        <v>0</v>
      </c>
      <c r="S524" s="58">
        <v>20279983684</v>
      </c>
      <c r="T524" s="58">
        <v>76510462000</v>
      </c>
      <c r="U524" s="58">
        <v>64185157000</v>
      </c>
      <c r="V524" s="58">
        <f t="shared" si="205"/>
        <v>1257762515778</v>
      </c>
      <c r="W524" s="58">
        <f t="shared" si="206"/>
        <v>591097151901</v>
      </c>
      <c r="X524" s="58">
        <v>437721592301</v>
      </c>
      <c r="Y524" s="58">
        <v>5566707000</v>
      </c>
      <c r="Z524" s="58">
        <v>0</v>
      </c>
      <c r="AA524" s="58">
        <v>2000000000</v>
      </c>
      <c r="AB524" s="58">
        <v>5460000000</v>
      </c>
      <c r="AC524" s="58">
        <v>0</v>
      </c>
      <c r="AD524" s="58">
        <v>138848852600</v>
      </c>
      <c r="AE524" s="58">
        <v>1500000000</v>
      </c>
      <c r="AF524" s="58">
        <f t="shared" si="207"/>
        <v>666665363877</v>
      </c>
      <c r="AG524" s="58">
        <v>54932759000</v>
      </c>
      <c r="AH524" s="58">
        <v>205317827447</v>
      </c>
      <c r="AI524" s="58">
        <v>406414777430</v>
      </c>
      <c r="AJ524" s="58">
        <f t="shared" si="208"/>
        <v>78843750000</v>
      </c>
      <c r="AK524" s="58">
        <v>6000000000</v>
      </c>
      <c r="AL524" s="58">
        <v>0</v>
      </c>
      <c r="AM524" s="58">
        <v>0</v>
      </c>
      <c r="AN524" s="58">
        <v>72843750000</v>
      </c>
      <c r="AO524" s="58">
        <v>0</v>
      </c>
      <c r="AP524" s="58">
        <v>0</v>
      </c>
      <c r="AQ524" s="58">
        <f t="shared" si="209"/>
        <v>11000000000</v>
      </c>
      <c r="AR524" s="58">
        <v>0</v>
      </c>
      <c r="AS524" s="58">
        <v>8000000000</v>
      </c>
      <c r="AT524" s="58">
        <v>3000000000</v>
      </c>
      <c r="AU524" s="58">
        <v>0</v>
      </c>
      <c r="AV524" s="59">
        <f t="shared" si="210"/>
        <v>-67843750000</v>
      </c>
      <c r="AW524" s="59">
        <f t="shared" si="211"/>
        <v>67843750000</v>
      </c>
      <c r="AX524" s="60">
        <f t="shared" si="222"/>
        <v>0</v>
      </c>
      <c r="AY524" s="61">
        <v>1</v>
      </c>
      <c r="AZ524" s="62"/>
      <c r="BA524" s="52">
        <v>1</v>
      </c>
      <c r="BB524" s="6"/>
      <c r="BC524" s="6"/>
      <c r="BD524" s="6"/>
      <c r="BE524" s="52">
        <v>1</v>
      </c>
      <c r="BF524" s="64" t="s">
        <v>114</v>
      </c>
      <c r="BG524" s="5" t="s">
        <v>163</v>
      </c>
      <c r="BH524" s="5" t="s">
        <v>114</v>
      </c>
      <c r="BJ524" s="6">
        <v>1</v>
      </c>
    </row>
    <row r="525" spans="1:62" s="74" customFormat="1" ht="15" customHeight="1" x14ac:dyDescent="0.25">
      <c r="A525" s="67">
        <f t="shared" si="223"/>
        <v>392</v>
      </c>
      <c r="B525" s="67">
        <f t="shared" si="223"/>
        <v>5</v>
      </c>
      <c r="C525" s="68" t="s">
        <v>664</v>
      </c>
      <c r="D525" s="84" t="s">
        <v>104</v>
      </c>
      <c r="E525" s="65">
        <v>42368</v>
      </c>
      <c r="F525" s="69">
        <f t="shared" si="201"/>
        <v>655786666732</v>
      </c>
      <c r="G525" s="70">
        <f t="shared" si="202"/>
        <v>14880822943</v>
      </c>
      <c r="H525" s="70">
        <v>2645347204</v>
      </c>
      <c r="I525" s="70">
        <v>1495500000</v>
      </c>
      <c r="J525" s="70">
        <v>1400000000</v>
      </c>
      <c r="K525" s="70">
        <v>9339975739</v>
      </c>
      <c r="L525" s="70">
        <f t="shared" si="203"/>
        <v>540494672000</v>
      </c>
      <c r="M525" s="70">
        <v>18049482000</v>
      </c>
      <c r="N525" s="70">
        <v>404289270000</v>
      </c>
      <c r="O525" s="70">
        <v>118155920000</v>
      </c>
      <c r="P525" s="70">
        <f t="shared" si="204"/>
        <v>100411171789</v>
      </c>
      <c r="Q525" s="70">
        <v>0</v>
      </c>
      <c r="R525" s="70">
        <v>0</v>
      </c>
      <c r="S525" s="70">
        <v>4449163789</v>
      </c>
      <c r="T525" s="70">
        <v>21719269000</v>
      </c>
      <c r="U525" s="70">
        <v>74242739000</v>
      </c>
      <c r="V525" s="70">
        <f t="shared" si="205"/>
        <v>671725153978.01001</v>
      </c>
      <c r="W525" s="70">
        <f t="shared" si="206"/>
        <v>307626302116.56</v>
      </c>
      <c r="X525" s="70">
        <v>186940857116.56</v>
      </c>
      <c r="Y525" s="70">
        <v>0</v>
      </c>
      <c r="Z525" s="70">
        <v>1500000000</v>
      </c>
      <c r="AA525" s="70">
        <v>4490000000</v>
      </c>
      <c r="AB525" s="70">
        <v>267500000</v>
      </c>
      <c r="AC525" s="70">
        <v>0</v>
      </c>
      <c r="AD525" s="70">
        <v>112511375000</v>
      </c>
      <c r="AE525" s="70">
        <v>1916570000</v>
      </c>
      <c r="AF525" s="70">
        <f t="shared" si="207"/>
        <v>364098851861.45001</v>
      </c>
      <c r="AG525" s="70">
        <v>21661849447</v>
      </c>
      <c r="AH525" s="70">
        <v>115234865974.45</v>
      </c>
      <c r="AI525" s="70">
        <v>227202136440</v>
      </c>
      <c r="AJ525" s="70">
        <f t="shared" si="208"/>
        <v>21445080484.009998</v>
      </c>
      <c r="AK525" s="70">
        <v>21445080484.009998</v>
      </c>
      <c r="AL525" s="70">
        <v>0</v>
      </c>
      <c r="AM525" s="70">
        <v>0</v>
      </c>
      <c r="AN525" s="70">
        <v>0</v>
      </c>
      <c r="AO525" s="70">
        <v>0</v>
      </c>
      <c r="AP525" s="70">
        <v>0</v>
      </c>
      <c r="AQ525" s="70">
        <f t="shared" si="209"/>
        <v>5506593238</v>
      </c>
      <c r="AR525" s="70">
        <v>0</v>
      </c>
      <c r="AS525" s="70">
        <v>3000000000</v>
      </c>
      <c r="AT525" s="70">
        <v>2506593238</v>
      </c>
      <c r="AU525" s="70">
        <v>0</v>
      </c>
      <c r="AV525" s="71">
        <f t="shared" si="210"/>
        <v>-15938487246.01001</v>
      </c>
      <c r="AW525" s="71">
        <f t="shared" si="211"/>
        <v>15938487246.009998</v>
      </c>
      <c r="AX525" s="60">
        <f t="shared" si="222"/>
        <v>0</v>
      </c>
      <c r="AY525" s="72">
        <v>1</v>
      </c>
      <c r="AZ525" s="73"/>
      <c r="BA525" s="52">
        <v>1</v>
      </c>
      <c r="BB525" s="64"/>
      <c r="BC525" s="64"/>
      <c r="BD525" s="64"/>
      <c r="BE525" s="64">
        <v>1</v>
      </c>
      <c r="BF525" s="64"/>
      <c r="BG525" s="74" t="s">
        <v>96</v>
      </c>
      <c r="BH525" s="74" t="s">
        <v>124</v>
      </c>
      <c r="BJ525" s="64">
        <v>1</v>
      </c>
    </row>
    <row r="526" spans="1:62" ht="15" customHeight="1" x14ac:dyDescent="0.25">
      <c r="A526" s="53">
        <f t="shared" si="223"/>
        <v>393</v>
      </c>
      <c r="B526" s="53">
        <f t="shared" si="223"/>
        <v>6</v>
      </c>
      <c r="C526" s="54" t="s">
        <v>665</v>
      </c>
      <c r="D526" s="55" t="s">
        <v>139</v>
      </c>
      <c r="E526" s="56">
        <v>42359</v>
      </c>
      <c r="F526" s="57">
        <f t="shared" si="201"/>
        <v>871788514241</v>
      </c>
      <c r="G526" s="58">
        <f t="shared" si="202"/>
        <v>42953813999</v>
      </c>
      <c r="H526" s="58">
        <v>6065292470</v>
      </c>
      <c r="I526" s="58">
        <v>2872286130</v>
      </c>
      <c r="J526" s="58">
        <v>8812487310</v>
      </c>
      <c r="K526" s="58">
        <v>25203748089</v>
      </c>
      <c r="L526" s="58">
        <f t="shared" si="203"/>
        <v>692839611060</v>
      </c>
      <c r="M526" s="58">
        <v>27656396000</v>
      </c>
      <c r="N526" s="58">
        <v>469964084000</v>
      </c>
      <c r="O526" s="58">
        <v>195219131060</v>
      </c>
      <c r="P526" s="58">
        <f t="shared" si="204"/>
        <v>135995089182</v>
      </c>
      <c r="Q526" s="58">
        <v>6615493000</v>
      </c>
      <c r="R526" s="58">
        <v>0</v>
      </c>
      <c r="S526" s="58">
        <v>7862550182</v>
      </c>
      <c r="T526" s="58">
        <v>41129640000</v>
      </c>
      <c r="U526" s="58">
        <v>80387406000</v>
      </c>
      <c r="V526" s="58">
        <f t="shared" si="205"/>
        <v>1063856857901</v>
      </c>
      <c r="W526" s="58">
        <f t="shared" si="206"/>
        <v>461396201551</v>
      </c>
      <c r="X526" s="58">
        <v>304817805845</v>
      </c>
      <c r="Y526" s="58">
        <v>0</v>
      </c>
      <c r="Z526" s="58">
        <v>0</v>
      </c>
      <c r="AA526" s="58">
        <v>19670000000</v>
      </c>
      <c r="AB526" s="58">
        <v>247900000</v>
      </c>
      <c r="AC526" s="58">
        <v>892869608</v>
      </c>
      <c r="AD526" s="58">
        <v>131767626098</v>
      </c>
      <c r="AE526" s="58">
        <v>4000000000</v>
      </c>
      <c r="AF526" s="58">
        <f t="shared" si="207"/>
        <v>602460656350</v>
      </c>
      <c r="AG526" s="58">
        <v>25254799000</v>
      </c>
      <c r="AH526" s="58">
        <v>173019221942</v>
      </c>
      <c r="AI526" s="58">
        <v>404186635408</v>
      </c>
      <c r="AJ526" s="58">
        <f t="shared" si="208"/>
        <v>193068343660</v>
      </c>
      <c r="AK526" s="58">
        <v>94128443660</v>
      </c>
      <c r="AL526" s="58">
        <v>0</v>
      </c>
      <c r="AM526" s="58">
        <v>0</v>
      </c>
      <c r="AN526" s="58">
        <v>98939900000</v>
      </c>
      <c r="AO526" s="58">
        <v>0</v>
      </c>
      <c r="AP526" s="58">
        <v>0</v>
      </c>
      <c r="AQ526" s="58">
        <f t="shared" si="209"/>
        <v>1000000000</v>
      </c>
      <c r="AR526" s="58">
        <v>0</v>
      </c>
      <c r="AS526" s="58">
        <v>1000000000</v>
      </c>
      <c r="AT526" s="58">
        <v>0</v>
      </c>
      <c r="AU526" s="58">
        <v>0</v>
      </c>
      <c r="AV526" s="59">
        <f t="shared" si="210"/>
        <v>-192068343660</v>
      </c>
      <c r="AW526" s="59">
        <f t="shared" si="211"/>
        <v>192068343660</v>
      </c>
      <c r="AX526" s="60">
        <f t="shared" si="222"/>
        <v>0</v>
      </c>
      <c r="AY526" s="61">
        <v>1</v>
      </c>
      <c r="AZ526" s="62"/>
      <c r="BA526" s="52">
        <v>1</v>
      </c>
      <c r="BB526" s="6"/>
      <c r="BC526" s="6"/>
      <c r="BD526" s="6"/>
      <c r="BG526" s="5" t="s">
        <v>96</v>
      </c>
      <c r="BH526" s="5" t="s">
        <v>124</v>
      </c>
      <c r="BJ526" s="6">
        <v>1</v>
      </c>
    </row>
    <row r="527" spans="1:62" ht="15" customHeight="1" x14ac:dyDescent="0.25">
      <c r="A527" s="53">
        <f t="shared" si="223"/>
        <v>394</v>
      </c>
      <c r="B527" s="53">
        <f t="shared" si="223"/>
        <v>7</v>
      </c>
      <c r="C527" s="54" t="s">
        <v>666</v>
      </c>
      <c r="D527" s="55" t="s">
        <v>667</v>
      </c>
      <c r="E527" s="56">
        <v>42366</v>
      </c>
      <c r="F527" s="57">
        <f t="shared" si="201"/>
        <v>1273195541832</v>
      </c>
      <c r="G527" s="58">
        <f t="shared" si="202"/>
        <v>59715825000</v>
      </c>
      <c r="H527" s="58">
        <v>12225840000</v>
      </c>
      <c r="I527" s="58">
        <v>19876860000</v>
      </c>
      <c r="J527" s="58">
        <v>4500000000</v>
      </c>
      <c r="K527" s="58">
        <v>23113125000</v>
      </c>
      <c r="L527" s="58">
        <f t="shared" si="203"/>
        <v>1051577769000</v>
      </c>
      <c r="M527" s="58">
        <v>58171563000</v>
      </c>
      <c r="N527" s="58">
        <v>690044912000</v>
      </c>
      <c r="O527" s="58">
        <v>303361294000</v>
      </c>
      <c r="P527" s="58">
        <f t="shared" si="204"/>
        <v>161901947832</v>
      </c>
      <c r="Q527" s="58">
        <v>0</v>
      </c>
      <c r="R527" s="58">
        <v>0</v>
      </c>
      <c r="S527" s="58">
        <v>18693589832</v>
      </c>
      <c r="T527" s="58">
        <v>0</v>
      </c>
      <c r="U527" s="58">
        <v>143208358000</v>
      </c>
      <c r="V527" s="58">
        <f t="shared" si="205"/>
        <v>1513507158286</v>
      </c>
      <c r="W527" s="58">
        <f t="shared" si="206"/>
        <v>757093416857</v>
      </c>
      <c r="X527" s="58">
        <v>568179976965</v>
      </c>
      <c r="Y527" s="58">
        <v>25000000</v>
      </c>
      <c r="Z527" s="58">
        <v>0</v>
      </c>
      <c r="AA527" s="58">
        <v>9716000000</v>
      </c>
      <c r="AB527" s="58">
        <v>700000000</v>
      </c>
      <c r="AC527" s="58">
        <v>0</v>
      </c>
      <c r="AD527" s="58">
        <v>177572439892</v>
      </c>
      <c r="AE527" s="58">
        <v>900000000</v>
      </c>
      <c r="AF527" s="58">
        <f t="shared" si="207"/>
        <v>756413741429</v>
      </c>
      <c r="AG527" s="58">
        <v>17293068025</v>
      </c>
      <c r="AH527" s="58">
        <v>222561295494</v>
      </c>
      <c r="AI527" s="58">
        <v>516559377910</v>
      </c>
      <c r="AJ527" s="58">
        <f t="shared" si="208"/>
        <v>258065342530</v>
      </c>
      <c r="AK527" s="58">
        <v>19000000000</v>
      </c>
      <c r="AL527" s="58">
        <v>0</v>
      </c>
      <c r="AM527" s="58">
        <v>0</v>
      </c>
      <c r="AN527" s="58">
        <v>239035342530</v>
      </c>
      <c r="AO527" s="58">
        <v>30000000</v>
      </c>
      <c r="AP527" s="58">
        <v>0</v>
      </c>
      <c r="AQ527" s="58">
        <f t="shared" si="209"/>
        <v>17753726076</v>
      </c>
      <c r="AR527" s="58">
        <v>0</v>
      </c>
      <c r="AS527" s="58">
        <v>9000000000</v>
      </c>
      <c r="AT527" s="58">
        <v>8753726076</v>
      </c>
      <c r="AU527" s="58">
        <v>0</v>
      </c>
      <c r="AV527" s="59">
        <f t="shared" si="210"/>
        <v>-240311616454</v>
      </c>
      <c r="AW527" s="59">
        <f t="shared" si="211"/>
        <v>240311616454</v>
      </c>
      <c r="AX527" s="60">
        <f t="shared" si="222"/>
        <v>0</v>
      </c>
      <c r="AY527" s="61">
        <v>1</v>
      </c>
      <c r="AZ527" s="62"/>
      <c r="BA527" s="52">
        <v>1</v>
      </c>
      <c r="BB527" s="6"/>
      <c r="BC527" s="6"/>
      <c r="BD527" s="6"/>
      <c r="BE527" s="52">
        <v>1</v>
      </c>
      <c r="BG527" s="5" t="s">
        <v>96</v>
      </c>
      <c r="BH527" s="5" t="s">
        <v>106</v>
      </c>
      <c r="BJ527" s="6">
        <v>1</v>
      </c>
    </row>
    <row r="528" spans="1:62" s="74" customFormat="1" ht="15" customHeight="1" x14ac:dyDescent="0.25">
      <c r="A528" s="67">
        <f t="shared" si="223"/>
        <v>395</v>
      </c>
      <c r="B528" s="67">
        <f t="shared" si="223"/>
        <v>8</v>
      </c>
      <c r="C528" s="68" t="s">
        <v>668</v>
      </c>
      <c r="D528" s="84" t="s">
        <v>564</v>
      </c>
      <c r="E528" s="65">
        <v>42367</v>
      </c>
      <c r="F528" s="69">
        <f t="shared" si="201"/>
        <v>555516342039</v>
      </c>
      <c r="G528" s="70">
        <f t="shared" si="202"/>
        <v>5110560000</v>
      </c>
      <c r="H528" s="70">
        <v>728000000</v>
      </c>
      <c r="I528" s="70">
        <v>15000000</v>
      </c>
      <c r="J528" s="70">
        <v>0</v>
      </c>
      <c r="K528" s="70">
        <v>4367560000</v>
      </c>
      <c r="L528" s="70">
        <f t="shared" si="203"/>
        <v>481471059820</v>
      </c>
      <c r="M528" s="70">
        <v>15920425000</v>
      </c>
      <c r="N528" s="70">
        <v>312716538000</v>
      </c>
      <c r="O528" s="70">
        <v>152834096820</v>
      </c>
      <c r="P528" s="70">
        <f t="shared" si="204"/>
        <v>68934722219</v>
      </c>
      <c r="Q528" s="70">
        <v>8500000000</v>
      </c>
      <c r="R528" s="70">
        <v>0</v>
      </c>
      <c r="S528" s="70">
        <v>5336591219</v>
      </c>
      <c r="T528" s="70">
        <v>8566266000</v>
      </c>
      <c r="U528" s="70">
        <v>46531865000</v>
      </c>
      <c r="V528" s="70">
        <f t="shared" si="205"/>
        <v>572084524157</v>
      </c>
      <c r="W528" s="70">
        <f t="shared" si="206"/>
        <v>168356023270</v>
      </c>
      <c r="X528" s="70">
        <v>112765833051</v>
      </c>
      <c r="Y528" s="70">
        <v>0</v>
      </c>
      <c r="Z528" s="70">
        <v>0</v>
      </c>
      <c r="AA528" s="70">
        <v>0</v>
      </c>
      <c r="AB528" s="70">
        <v>0</v>
      </c>
      <c r="AC528" s="70">
        <v>0</v>
      </c>
      <c r="AD528" s="70">
        <v>53590190219</v>
      </c>
      <c r="AE528" s="70">
        <v>2000000000</v>
      </c>
      <c r="AF528" s="70">
        <f t="shared" si="207"/>
        <v>403728500887</v>
      </c>
      <c r="AG528" s="70">
        <v>3736200000</v>
      </c>
      <c r="AH528" s="70">
        <v>109112733738</v>
      </c>
      <c r="AI528" s="70">
        <v>290879567149</v>
      </c>
      <c r="AJ528" s="70">
        <f t="shared" si="208"/>
        <v>19568182118</v>
      </c>
      <c r="AK528" s="70">
        <v>19568182118</v>
      </c>
      <c r="AL528" s="70">
        <v>0</v>
      </c>
      <c r="AM528" s="70">
        <v>0</v>
      </c>
      <c r="AN528" s="70">
        <v>0</v>
      </c>
      <c r="AO528" s="70">
        <v>0</v>
      </c>
      <c r="AP528" s="70">
        <v>0</v>
      </c>
      <c r="AQ528" s="70">
        <f t="shared" si="209"/>
        <v>3000000000</v>
      </c>
      <c r="AR528" s="70">
        <v>0</v>
      </c>
      <c r="AS528" s="70">
        <v>3000000000</v>
      </c>
      <c r="AT528" s="70">
        <v>0</v>
      </c>
      <c r="AU528" s="70">
        <v>0</v>
      </c>
      <c r="AV528" s="71">
        <f t="shared" si="210"/>
        <v>-16568182118</v>
      </c>
      <c r="AW528" s="71">
        <f t="shared" si="211"/>
        <v>16568182118</v>
      </c>
      <c r="AX528" s="60">
        <f t="shared" si="222"/>
        <v>0</v>
      </c>
      <c r="AY528" s="72">
        <v>1</v>
      </c>
      <c r="AZ528" s="73"/>
      <c r="BA528" s="52">
        <v>1</v>
      </c>
      <c r="BB528" s="64"/>
      <c r="BC528" s="64"/>
      <c r="BD528" s="64"/>
      <c r="BE528" s="64">
        <v>1</v>
      </c>
      <c r="BF528" s="64"/>
      <c r="BG528" s="74" t="s">
        <v>96</v>
      </c>
      <c r="BH528" s="74" t="s">
        <v>186</v>
      </c>
      <c r="BI528" s="74" t="s">
        <v>669</v>
      </c>
      <c r="BJ528" s="64">
        <v>1</v>
      </c>
    </row>
    <row r="529" spans="1:62" ht="15" customHeight="1" x14ac:dyDescent="0.25">
      <c r="A529" s="53">
        <f t="shared" si="223"/>
        <v>396</v>
      </c>
      <c r="B529" s="53">
        <f t="shared" si="223"/>
        <v>9</v>
      </c>
      <c r="C529" s="54" t="s">
        <v>670</v>
      </c>
      <c r="D529" s="55" t="s">
        <v>139</v>
      </c>
      <c r="E529" s="56">
        <v>42368</v>
      </c>
      <c r="F529" s="57">
        <f t="shared" si="201"/>
        <v>1285951834272.02</v>
      </c>
      <c r="G529" s="58">
        <f t="shared" si="202"/>
        <v>46331801339.020004</v>
      </c>
      <c r="H529" s="58">
        <v>7565000000</v>
      </c>
      <c r="I529" s="58">
        <v>2189668000</v>
      </c>
      <c r="J529" s="58">
        <v>4108467700</v>
      </c>
      <c r="K529" s="58">
        <v>32468665639.02</v>
      </c>
      <c r="L529" s="58">
        <f t="shared" si="203"/>
        <v>926416843002</v>
      </c>
      <c r="M529" s="58">
        <v>59769115002</v>
      </c>
      <c r="N529" s="58">
        <v>666694028000</v>
      </c>
      <c r="O529" s="58">
        <v>199953700000</v>
      </c>
      <c r="P529" s="58">
        <f t="shared" si="204"/>
        <v>313203189931</v>
      </c>
      <c r="Q529" s="58">
        <v>0</v>
      </c>
      <c r="R529" s="58">
        <v>0</v>
      </c>
      <c r="S529" s="58">
        <v>11738863351</v>
      </c>
      <c r="T529" s="58">
        <v>97331877580</v>
      </c>
      <c r="U529" s="58">
        <v>204132449000</v>
      </c>
      <c r="V529" s="58">
        <f t="shared" si="205"/>
        <v>1321557981548.02</v>
      </c>
      <c r="W529" s="58">
        <f t="shared" si="206"/>
        <v>792288757066</v>
      </c>
      <c r="X529" s="58">
        <v>536268197923</v>
      </c>
      <c r="Y529" s="58">
        <v>0</v>
      </c>
      <c r="Z529" s="58">
        <v>0</v>
      </c>
      <c r="AA529" s="58">
        <v>350000000</v>
      </c>
      <c r="AB529" s="58">
        <v>0</v>
      </c>
      <c r="AC529" s="58">
        <v>0</v>
      </c>
      <c r="AD529" s="58">
        <v>254670559143</v>
      </c>
      <c r="AE529" s="58">
        <v>1000000000</v>
      </c>
      <c r="AF529" s="58">
        <f t="shared" si="207"/>
        <v>529269224482.02002</v>
      </c>
      <c r="AG529" s="58">
        <v>23145536050</v>
      </c>
      <c r="AH529" s="58">
        <v>226184655880.66</v>
      </c>
      <c r="AI529" s="58">
        <v>279939032551.35999</v>
      </c>
      <c r="AJ529" s="58">
        <f t="shared" si="208"/>
        <v>37606147276</v>
      </c>
      <c r="AK529" s="58">
        <v>37606147276</v>
      </c>
      <c r="AL529" s="58">
        <v>0</v>
      </c>
      <c r="AM529" s="58">
        <v>0</v>
      </c>
      <c r="AN529" s="58">
        <v>0</v>
      </c>
      <c r="AO529" s="58">
        <v>0</v>
      </c>
      <c r="AP529" s="58">
        <v>0</v>
      </c>
      <c r="AQ529" s="58">
        <f t="shared" si="209"/>
        <v>2000000000</v>
      </c>
      <c r="AR529" s="58">
        <v>0</v>
      </c>
      <c r="AS529" s="58">
        <v>2000000000</v>
      </c>
      <c r="AT529" s="58">
        <v>0</v>
      </c>
      <c r="AU529" s="58">
        <v>0</v>
      </c>
      <c r="AV529" s="59">
        <f t="shared" si="210"/>
        <v>-35606147276</v>
      </c>
      <c r="AW529" s="59">
        <f t="shared" si="211"/>
        <v>35606147276</v>
      </c>
      <c r="AX529" s="60">
        <f t="shared" si="222"/>
        <v>0</v>
      </c>
      <c r="AY529" s="61">
        <v>1</v>
      </c>
      <c r="AZ529" s="62"/>
      <c r="BA529" s="52">
        <v>1</v>
      </c>
      <c r="BB529" s="6"/>
      <c r="BC529" s="6"/>
      <c r="BD529" s="6"/>
      <c r="BE529" s="52">
        <v>1</v>
      </c>
      <c r="BG529" s="5" t="s">
        <v>96</v>
      </c>
      <c r="BH529" s="5" t="s">
        <v>186</v>
      </c>
      <c r="BJ529" s="6">
        <v>1</v>
      </c>
    </row>
    <row r="530" spans="1:62" ht="15" customHeight="1" x14ac:dyDescent="0.25">
      <c r="A530" s="53">
        <f t="shared" si="223"/>
        <v>397</v>
      </c>
      <c r="B530" s="53">
        <f t="shared" si="223"/>
        <v>10</v>
      </c>
      <c r="C530" s="54" t="s">
        <v>671</v>
      </c>
      <c r="D530" s="55" t="s">
        <v>104</v>
      </c>
      <c r="E530" s="56">
        <v>42366</v>
      </c>
      <c r="F530" s="57">
        <f t="shared" si="201"/>
        <v>850020708115</v>
      </c>
      <c r="G530" s="58">
        <f t="shared" si="202"/>
        <v>10000000000</v>
      </c>
      <c r="H530" s="58">
        <v>1570000000</v>
      </c>
      <c r="I530" s="58">
        <v>3874000000</v>
      </c>
      <c r="J530" s="58">
        <v>1431000000</v>
      </c>
      <c r="K530" s="58">
        <v>3125000000</v>
      </c>
      <c r="L530" s="58">
        <f t="shared" si="203"/>
        <v>688163978740</v>
      </c>
      <c r="M530" s="58">
        <v>82419346000</v>
      </c>
      <c r="N530" s="58">
        <v>459090815000</v>
      </c>
      <c r="O530" s="58">
        <v>146653817740</v>
      </c>
      <c r="P530" s="58">
        <f t="shared" si="204"/>
        <v>151856729375</v>
      </c>
      <c r="Q530" s="58">
        <v>0</v>
      </c>
      <c r="R530" s="58">
        <v>0</v>
      </c>
      <c r="S530" s="58">
        <v>6154516375</v>
      </c>
      <c r="T530" s="58">
        <v>49415216000</v>
      </c>
      <c r="U530" s="58">
        <v>96286997000</v>
      </c>
      <c r="V530" s="58">
        <f t="shared" si="205"/>
        <v>844520708115</v>
      </c>
      <c r="W530" s="58">
        <f t="shared" si="206"/>
        <v>395673657623</v>
      </c>
      <c r="X530" s="58">
        <v>257886382676.09</v>
      </c>
      <c r="Y530" s="58">
        <v>0</v>
      </c>
      <c r="Z530" s="58">
        <v>0</v>
      </c>
      <c r="AA530" s="58">
        <v>6050000000</v>
      </c>
      <c r="AB530" s="58">
        <v>0</v>
      </c>
      <c r="AC530" s="58">
        <v>0</v>
      </c>
      <c r="AD530" s="58">
        <v>128237274946.91</v>
      </c>
      <c r="AE530" s="58">
        <v>3500000000</v>
      </c>
      <c r="AF530" s="58">
        <f t="shared" si="207"/>
        <v>448847050492</v>
      </c>
      <c r="AG530" s="58">
        <v>29689409000</v>
      </c>
      <c r="AH530" s="58">
        <v>175306965145</v>
      </c>
      <c r="AI530" s="58">
        <v>243850676347</v>
      </c>
      <c r="AJ530" s="58">
        <f t="shared" si="208"/>
        <v>5000000000</v>
      </c>
      <c r="AK530" s="58">
        <v>5000000000</v>
      </c>
      <c r="AL530" s="58">
        <v>0</v>
      </c>
      <c r="AM530" s="58">
        <v>0</v>
      </c>
      <c r="AN530" s="58">
        <v>0</v>
      </c>
      <c r="AO530" s="58">
        <v>0</v>
      </c>
      <c r="AP530" s="58">
        <v>0</v>
      </c>
      <c r="AQ530" s="58">
        <f t="shared" si="209"/>
        <v>10500000000</v>
      </c>
      <c r="AR530" s="58">
        <v>0</v>
      </c>
      <c r="AS530" s="58">
        <v>2000000000</v>
      </c>
      <c r="AT530" s="58">
        <v>8500000000</v>
      </c>
      <c r="AU530" s="58">
        <v>0</v>
      </c>
      <c r="AV530" s="59">
        <f t="shared" si="210"/>
        <v>5500000000</v>
      </c>
      <c r="AW530" s="59">
        <f t="shared" si="211"/>
        <v>-5500000000</v>
      </c>
      <c r="AX530" s="60">
        <f t="shared" si="222"/>
        <v>0</v>
      </c>
      <c r="AY530" s="61">
        <v>1</v>
      </c>
      <c r="AZ530" s="62"/>
      <c r="BA530" s="52">
        <v>1</v>
      </c>
      <c r="BB530" s="6"/>
      <c r="BC530" s="6"/>
      <c r="BD530" s="6"/>
      <c r="BE530" s="52">
        <v>1</v>
      </c>
      <c r="BG530" s="5" t="s">
        <v>96</v>
      </c>
      <c r="BH530" s="5" t="s">
        <v>128</v>
      </c>
      <c r="BJ530" s="6">
        <v>1</v>
      </c>
    </row>
    <row r="531" spans="1:62" ht="15" customHeight="1" x14ac:dyDescent="0.25">
      <c r="A531" s="53">
        <f t="shared" si="223"/>
        <v>398</v>
      </c>
      <c r="B531" s="53">
        <f t="shared" si="223"/>
        <v>11</v>
      </c>
      <c r="C531" s="54" t="s">
        <v>672</v>
      </c>
      <c r="D531" s="55" t="s">
        <v>139</v>
      </c>
      <c r="E531" s="56">
        <v>42367</v>
      </c>
      <c r="F531" s="57">
        <f t="shared" si="201"/>
        <v>1237836285000</v>
      </c>
      <c r="G531" s="58">
        <f t="shared" si="202"/>
        <v>47221100000</v>
      </c>
      <c r="H531" s="58">
        <v>5049000000</v>
      </c>
      <c r="I531" s="58">
        <v>17672100000</v>
      </c>
      <c r="J531" s="58">
        <v>3500000000</v>
      </c>
      <c r="K531" s="58">
        <v>21000000000</v>
      </c>
      <c r="L531" s="58">
        <f t="shared" si="203"/>
        <v>1098963836000</v>
      </c>
      <c r="M531" s="58">
        <v>19737488000</v>
      </c>
      <c r="N531" s="58">
        <v>669896273000</v>
      </c>
      <c r="O531" s="58">
        <v>409330075000</v>
      </c>
      <c r="P531" s="58">
        <f t="shared" si="204"/>
        <v>91651349000</v>
      </c>
      <c r="Q531" s="58">
        <v>0</v>
      </c>
      <c r="R531" s="58">
        <v>0</v>
      </c>
      <c r="S531" s="58">
        <v>12289000000</v>
      </c>
      <c r="T531" s="58">
        <v>76782349000</v>
      </c>
      <c r="U531" s="58">
        <v>2580000000</v>
      </c>
      <c r="V531" s="58">
        <f t="shared" si="205"/>
        <v>1253709421000</v>
      </c>
      <c r="W531" s="58">
        <f t="shared" si="206"/>
        <v>742193883100</v>
      </c>
      <c r="X531" s="58">
        <v>621178350100</v>
      </c>
      <c r="Y531" s="58">
        <v>8702000000</v>
      </c>
      <c r="Z531" s="58">
        <v>2271480000</v>
      </c>
      <c r="AA531" s="58">
        <v>7737000000</v>
      </c>
      <c r="AB531" s="58">
        <v>0</v>
      </c>
      <c r="AC531" s="58">
        <v>990110000</v>
      </c>
      <c r="AD531" s="58">
        <v>100514943000</v>
      </c>
      <c r="AE531" s="58">
        <v>800000000</v>
      </c>
      <c r="AF531" s="58">
        <f t="shared" si="207"/>
        <v>511515537900</v>
      </c>
      <c r="AG531" s="58">
        <v>32525132000</v>
      </c>
      <c r="AH531" s="58">
        <v>127614018900</v>
      </c>
      <c r="AI531" s="58">
        <v>351376387000</v>
      </c>
      <c r="AJ531" s="58">
        <f t="shared" si="208"/>
        <v>15973136000</v>
      </c>
      <c r="AK531" s="58">
        <v>15973136000</v>
      </c>
      <c r="AL531" s="58">
        <v>0</v>
      </c>
      <c r="AM531" s="58">
        <v>0</v>
      </c>
      <c r="AN531" s="58">
        <v>0</v>
      </c>
      <c r="AO531" s="58">
        <v>0</v>
      </c>
      <c r="AP531" s="58">
        <v>0</v>
      </c>
      <c r="AQ531" s="58">
        <f t="shared" si="209"/>
        <v>100000000</v>
      </c>
      <c r="AR531" s="58">
        <v>0</v>
      </c>
      <c r="AS531" s="58">
        <v>0</v>
      </c>
      <c r="AT531" s="58">
        <v>100000000</v>
      </c>
      <c r="AU531" s="58">
        <v>0</v>
      </c>
      <c r="AV531" s="59">
        <f t="shared" si="210"/>
        <v>-15873136000</v>
      </c>
      <c r="AW531" s="59">
        <f t="shared" si="211"/>
        <v>15873136000</v>
      </c>
      <c r="AX531" s="60">
        <f t="shared" si="222"/>
        <v>0</v>
      </c>
      <c r="AY531" s="61">
        <v>1</v>
      </c>
      <c r="AZ531" s="62"/>
      <c r="BA531" s="52">
        <v>1</v>
      </c>
      <c r="BB531" s="6"/>
      <c r="BC531" s="6"/>
      <c r="BD531" s="6"/>
      <c r="BE531" s="52">
        <v>1</v>
      </c>
      <c r="BG531" s="5" t="s">
        <v>96</v>
      </c>
      <c r="BH531" s="5" t="s">
        <v>186</v>
      </c>
      <c r="BJ531" s="6">
        <v>1</v>
      </c>
    </row>
    <row r="532" spans="1:62" ht="15" customHeight="1" x14ac:dyDescent="0.25">
      <c r="A532" s="53">
        <f t="shared" si="223"/>
        <v>399</v>
      </c>
      <c r="B532" s="53">
        <f t="shared" si="223"/>
        <v>12</v>
      </c>
      <c r="C532" s="54" t="s">
        <v>673</v>
      </c>
      <c r="D532" s="55" t="s">
        <v>143</v>
      </c>
      <c r="E532" s="56">
        <v>42360</v>
      </c>
      <c r="F532" s="57">
        <f t="shared" si="201"/>
        <v>779783536460</v>
      </c>
      <c r="G532" s="58">
        <f t="shared" si="202"/>
        <v>26339075995</v>
      </c>
      <c r="H532" s="58">
        <v>5000000000</v>
      </c>
      <c r="I532" s="58">
        <v>6057413995</v>
      </c>
      <c r="J532" s="58">
        <v>7900000000</v>
      </c>
      <c r="K532" s="58">
        <v>7381662000</v>
      </c>
      <c r="L532" s="58">
        <f t="shared" si="203"/>
        <v>692811838480</v>
      </c>
      <c r="M532" s="58">
        <v>19419356000</v>
      </c>
      <c r="N532" s="58">
        <v>448607750000</v>
      </c>
      <c r="O532" s="58">
        <v>224784732480</v>
      </c>
      <c r="P532" s="58">
        <f t="shared" si="204"/>
        <v>60632621985</v>
      </c>
      <c r="Q532" s="58">
        <v>0</v>
      </c>
      <c r="R532" s="58">
        <v>0</v>
      </c>
      <c r="S532" s="58">
        <v>6372978985</v>
      </c>
      <c r="T532" s="58">
        <v>5000000000</v>
      </c>
      <c r="U532" s="58">
        <v>49259643000</v>
      </c>
      <c r="V532" s="58">
        <f t="shared" si="205"/>
        <v>829380834624</v>
      </c>
      <c r="W532" s="58">
        <f t="shared" si="206"/>
        <v>397504494741.90002</v>
      </c>
      <c r="X532" s="58">
        <v>278101633191.40002</v>
      </c>
      <c r="Y532" s="58">
        <v>0</v>
      </c>
      <c r="Z532" s="58">
        <v>4700000000</v>
      </c>
      <c r="AA532" s="58">
        <v>5330400000</v>
      </c>
      <c r="AB532" s="58">
        <v>1557103200</v>
      </c>
      <c r="AC532" s="58">
        <v>1023241399.5</v>
      </c>
      <c r="AD532" s="58">
        <v>96610460478</v>
      </c>
      <c r="AE532" s="58">
        <v>10181656473</v>
      </c>
      <c r="AF532" s="58">
        <f t="shared" si="207"/>
        <v>431876339882.09998</v>
      </c>
      <c r="AG532" s="58">
        <v>24659594700</v>
      </c>
      <c r="AH532" s="58">
        <v>148925577478.10001</v>
      </c>
      <c r="AI532" s="58">
        <v>258291167704</v>
      </c>
      <c r="AJ532" s="58">
        <f t="shared" si="208"/>
        <v>60060614674</v>
      </c>
      <c r="AK532" s="58">
        <v>59578920178</v>
      </c>
      <c r="AL532" s="58">
        <v>0</v>
      </c>
      <c r="AM532" s="58">
        <v>0</v>
      </c>
      <c r="AN532" s="58">
        <v>0</v>
      </c>
      <c r="AO532" s="58">
        <v>481694496</v>
      </c>
      <c r="AP532" s="58">
        <v>0</v>
      </c>
      <c r="AQ532" s="58">
        <f t="shared" si="209"/>
        <v>10463316510</v>
      </c>
      <c r="AR532" s="58">
        <v>0</v>
      </c>
      <c r="AS532" s="58">
        <v>3500000000</v>
      </c>
      <c r="AT532" s="58">
        <v>6963316510</v>
      </c>
      <c r="AU532" s="58">
        <v>0</v>
      </c>
      <c r="AV532" s="59">
        <f t="shared" si="210"/>
        <v>-49597298164</v>
      </c>
      <c r="AW532" s="59">
        <f t="shared" si="211"/>
        <v>49597298164</v>
      </c>
      <c r="AX532" s="60">
        <f t="shared" si="222"/>
        <v>0</v>
      </c>
      <c r="AY532" s="61">
        <v>1</v>
      </c>
      <c r="AZ532" s="62"/>
      <c r="BA532" s="52">
        <v>1</v>
      </c>
      <c r="BB532" s="6"/>
      <c r="BC532" s="6"/>
      <c r="BD532" s="6"/>
      <c r="BE532" s="52">
        <v>1</v>
      </c>
      <c r="BG532" s="5" t="s">
        <v>96</v>
      </c>
      <c r="BH532" s="5" t="s">
        <v>124</v>
      </c>
      <c r="BJ532" s="6">
        <v>1</v>
      </c>
    </row>
    <row r="533" spans="1:62" ht="15" customHeight="1" x14ac:dyDescent="0.25">
      <c r="A533" s="53">
        <f t="shared" si="223"/>
        <v>400</v>
      </c>
      <c r="B533" s="53">
        <f t="shared" si="223"/>
        <v>13</v>
      </c>
      <c r="C533" s="54" t="s">
        <v>674</v>
      </c>
      <c r="D533" s="55" t="s">
        <v>264</v>
      </c>
      <c r="E533" s="56">
        <v>42361</v>
      </c>
      <c r="F533" s="57">
        <f t="shared" si="201"/>
        <v>934172823949</v>
      </c>
      <c r="G533" s="58">
        <f t="shared" si="202"/>
        <v>49406273021</v>
      </c>
      <c r="H533" s="58">
        <v>9920000000</v>
      </c>
      <c r="I533" s="58">
        <v>3972768900</v>
      </c>
      <c r="J533" s="58">
        <v>2344173608</v>
      </c>
      <c r="K533" s="58">
        <v>33169330513</v>
      </c>
      <c r="L533" s="58">
        <f t="shared" si="203"/>
        <v>725891657000</v>
      </c>
      <c r="M533" s="58">
        <v>22530950000</v>
      </c>
      <c r="N533" s="58">
        <v>518115287000</v>
      </c>
      <c r="O533" s="58">
        <v>185245420000</v>
      </c>
      <c r="P533" s="58">
        <f t="shared" si="204"/>
        <v>158874893928</v>
      </c>
      <c r="Q533" s="58">
        <v>0</v>
      </c>
      <c r="R533" s="58">
        <v>0</v>
      </c>
      <c r="S533" s="58">
        <v>14956520928</v>
      </c>
      <c r="T533" s="58">
        <v>143153373000</v>
      </c>
      <c r="U533" s="58">
        <v>765000000</v>
      </c>
      <c r="V533" s="58">
        <f t="shared" si="205"/>
        <v>1027930137343.95</v>
      </c>
      <c r="W533" s="58">
        <f t="shared" si="206"/>
        <v>457397327144.95001</v>
      </c>
      <c r="X533" s="58">
        <v>452175381749.95001</v>
      </c>
      <c r="Y533" s="58">
        <v>0</v>
      </c>
      <c r="Z533" s="58">
        <v>0</v>
      </c>
      <c r="AA533" s="58">
        <v>2686900000</v>
      </c>
      <c r="AB533" s="58">
        <v>85000000</v>
      </c>
      <c r="AC533" s="58">
        <v>0</v>
      </c>
      <c r="AD533" s="58">
        <v>450045395</v>
      </c>
      <c r="AE533" s="58">
        <v>2000000000</v>
      </c>
      <c r="AF533" s="58">
        <f t="shared" si="207"/>
        <v>570532810199</v>
      </c>
      <c r="AG533" s="58">
        <v>20028505010</v>
      </c>
      <c r="AH533" s="58">
        <v>202204829640</v>
      </c>
      <c r="AI533" s="58">
        <v>348299475549</v>
      </c>
      <c r="AJ533" s="58">
        <f t="shared" si="208"/>
        <v>105757313394.95</v>
      </c>
      <c r="AK533" s="58">
        <v>105757313394.95</v>
      </c>
      <c r="AL533" s="58">
        <v>0</v>
      </c>
      <c r="AM533" s="58">
        <v>0</v>
      </c>
      <c r="AN533" s="58">
        <v>0</v>
      </c>
      <c r="AO533" s="58">
        <v>0</v>
      </c>
      <c r="AP533" s="58">
        <v>0</v>
      </c>
      <c r="AQ533" s="58">
        <f t="shared" si="209"/>
        <v>12000000000</v>
      </c>
      <c r="AR533" s="58">
        <v>0</v>
      </c>
      <c r="AS533" s="58">
        <v>12000000000</v>
      </c>
      <c r="AT533" s="58">
        <v>0</v>
      </c>
      <c r="AU533" s="58">
        <v>0</v>
      </c>
      <c r="AV533" s="59">
        <f t="shared" si="210"/>
        <v>-93757313394.949951</v>
      </c>
      <c r="AW533" s="59">
        <f t="shared" si="211"/>
        <v>93757313394.949997</v>
      </c>
      <c r="AX533" s="60">
        <f t="shared" si="222"/>
        <v>0</v>
      </c>
      <c r="AY533" s="61">
        <v>1</v>
      </c>
      <c r="AZ533" s="62"/>
      <c r="BA533" s="52">
        <v>1</v>
      </c>
      <c r="BB533" s="6"/>
      <c r="BC533" s="6"/>
      <c r="BD533" s="6"/>
      <c r="BE533" s="52">
        <v>1</v>
      </c>
      <c r="BG533" s="5" t="s">
        <v>96</v>
      </c>
      <c r="BH533" s="5" t="s">
        <v>186</v>
      </c>
      <c r="BJ533" s="6">
        <v>1</v>
      </c>
    </row>
    <row r="534" spans="1:62" ht="15" customHeight="1" x14ac:dyDescent="0.25">
      <c r="A534" s="53">
        <f t="shared" si="223"/>
        <v>401</v>
      </c>
      <c r="B534" s="53">
        <f t="shared" si="223"/>
        <v>14</v>
      </c>
      <c r="C534" s="54" t="s">
        <v>675</v>
      </c>
      <c r="D534" s="55" t="s">
        <v>117</v>
      </c>
      <c r="E534" s="56">
        <v>42356</v>
      </c>
      <c r="F534" s="57">
        <f t="shared" si="201"/>
        <v>1412354306558</v>
      </c>
      <c r="G534" s="58">
        <f t="shared" si="202"/>
        <v>271376046646</v>
      </c>
      <c r="H534" s="58">
        <v>87655000000</v>
      </c>
      <c r="I534" s="58">
        <v>90273200000</v>
      </c>
      <c r="J534" s="58">
        <v>0</v>
      </c>
      <c r="K534" s="58">
        <v>93447846646</v>
      </c>
      <c r="L534" s="58">
        <f t="shared" si="203"/>
        <v>886500226000</v>
      </c>
      <c r="M534" s="58">
        <v>32773525000</v>
      </c>
      <c r="N534" s="58">
        <v>674633290000</v>
      </c>
      <c r="O534" s="58">
        <v>179093411000</v>
      </c>
      <c r="P534" s="58">
        <f t="shared" si="204"/>
        <v>254478033912</v>
      </c>
      <c r="Q534" s="58">
        <v>0</v>
      </c>
      <c r="R534" s="58">
        <v>0</v>
      </c>
      <c r="S534" s="58">
        <v>51426101912</v>
      </c>
      <c r="T534" s="58">
        <v>201590924000</v>
      </c>
      <c r="U534" s="58">
        <v>1461008000</v>
      </c>
      <c r="V534" s="58">
        <f t="shared" si="205"/>
        <v>1469354306558</v>
      </c>
      <c r="W534" s="58">
        <f t="shared" si="206"/>
        <v>795938048098</v>
      </c>
      <c r="X534" s="58">
        <v>764254436298</v>
      </c>
      <c r="Y534" s="58">
        <v>0</v>
      </c>
      <c r="Z534" s="58">
        <v>0</v>
      </c>
      <c r="AA534" s="58">
        <v>27458611800</v>
      </c>
      <c r="AB534" s="58">
        <v>805000000</v>
      </c>
      <c r="AC534" s="58">
        <v>0</v>
      </c>
      <c r="AD534" s="58">
        <v>1420000000</v>
      </c>
      <c r="AE534" s="58">
        <v>2000000000</v>
      </c>
      <c r="AF534" s="58">
        <f t="shared" si="207"/>
        <v>673416258460</v>
      </c>
      <c r="AG534" s="58">
        <v>63799088750</v>
      </c>
      <c r="AH534" s="58">
        <v>170697140504</v>
      </c>
      <c r="AI534" s="58">
        <v>438920029206</v>
      </c>
      <c r="AJ534" s="58">
        <f t="shared" si="208"/>
        <v>57000000000</v>
      </c>
      <c r="AK534" s="58">
        <v>57000000000</v>
      </c>
      <c r="AL534" s="58">
        <v>0</v>
      </c>
      <c r="AM534" s="58">
        <v>0</v>
      </c>
      <c r="AN534" s="58">
        <v>0</v>
      </c>
      <c r="AO534" s="58">
        <v>0</v>
      </c>
      <c r="AP534" s="58">
        <v>0</v>
      </c>
      <c r="AQ534" s="58">
        <f t="shared" si="209"/>
        <v>0</v>
      </c>
      <c r="AR534" s="58">
        <v>0</v>
      </c>
      <c r="AS534" s="58">
        <v>0</v>
      </c>
      <c r="AT534" s="58">
        <v>0</v>
      </c>
      <c r="AU534" s="58">
        <v>0</v>
      </c>
      <c r="AV534" s="59">
        <f t="shared" si="210"/>
        <v>-57000000000</v>
      </c>
      <c r="AW534" s="59">
        <f t="shared" si="211"/>
        <v>57000000000</v>
      </c>
      <c r="AX534" s="60">
        <f t="shared" si="222"/>
        <v>0</v>
      </c>
      <c r="AY534" s="61">
        <v>1</v>
      </c>
      <c r="AZ534" s="62"/>
      <c r="BA534" s="52">
        <v>1</v>
      </c>
      <c r="BB534" s="6"/>
      <c r="BC534" s="6"/>
      <c r="BD534" s="6"/>
      <c r="BE534" s="52">
        <v>1</v>
      </c>
      <c r="BF534" s="64" t="s">
        <v>114</v>
      </c>
      <c r="BG534" s="5" t="s">
        <v>115</v>
      </c>
      <c r="BH534" s="5" t="s">
        <v>106</v>
      </c>
      <c r="BJ534" s="6">
        <v>1</v>
      </c>
    </row>
    <row r="535" spans="1:62" s="74" customFormat="1" ht="15" customHeight="1" x14ac:dyDescent="0.25">
      <c r="A535" s="67">
        <f t="shared" si="223"/>
        <v>402</v>
      </c>
      <c r="B535" s="67">
        <f t="shared" si="223"/>
        <v>15</v>
      </c>
      <c r="C535" s="68" t="s">
        <v>676</v>
      </c>
      <c r="D535" s="84" t="s">
        <v>99</v>
      </c>
      <c r="E535" s="65">
        <v>42369</v>
      </c>
      <c r="F535" s="69">
        <f t="shared" si="201"/>
        <v>532251104682</v>
      </c>
      <c r="G535" s="70">
        <f t="shared" si="202"/>
        <v>4188750000</v>
      </c>
      <c r="H535" s="70">
        <v>1023500000</v>
      </c>
      <c r="I535" s="70">
        <v>430250000</v>
      </c>
      <c r="J535" s="70">
        <v>0</v>
      </c>
      <c r="K535" s="70">
        <v>2735000000</v>
      </c>
      <c r="L535" s="70">
        <f t="shared" si="203"/>
        <v>479924967340</v>
      </c>
      <c r="M535" s="70">
        <v>15856751000</v>
      </c>
      <c r="N535" s="70">
        <v>338573958000</v>
      </c>
      <c r="O535" s="70">
        <v>125494258340</v>
      </c>
      <c r="P535" s="70">
        <f t="shared" si="204"/>
        <v>48137387342</v>
      </c>
      <c r="Q535" s="70">
        <v>1500000000</v>
      </c>
      <c r="R535" s="70">
        <v>0</v>
      </c>
      <c r="S535" s="70">
        <v>4361656342</v>
      </c>
      <c r="T535" s="70">
        <v>0</v>
      </c>
      <c r="U535" s="70">
        <v>42275731000</v>
      </c>
      <c r="V535" s="70">
        <f t="shared" si="205"/>
        <v>532378104682</v>
      </c>
      <c r="W535" s="70">
        <f t="shared" si="206"/>
        <v>271883023051.79999</v>
      </c>
      <c r="X535" s="70">
        <v>186747169629.62</v>
      </c>
      <c r="Y535" s="70">
        <v>0</v>
      </c>
      <c r="Z535" s="70">
        <v>0</v>
      </c>
      <c r="AA535" s="70">
        <v>15000000000</v>
      </c>
      <c r="AB535" s="70">
        <v>0</v>
      </c>
      <c r="AC535" s="70">
        <v>0</v>
      </c>
      <c r="AD535" s="70">
        <v>65884253422.18</v>
      </c>
      <c r="AE535" s="70">
        <v>4251600000</v>
      </c>
      <c r="AF535" s="70">
        <f t="shared" si="207"/>
        <v>260495081630.20001</v>
      </c>
      <c r="AG535" s="70">
        <v>10800289000</v>
      </c>
      <c r="AH535" s="70">
        <v>73973394499</v>
      </c>
      <c r="AI535" s="70">
        <v>175721398131.20001</v>
      </c>
      <c r="AJ535" s="70">
        <f t="shared" si="208"/>
        <v>3127000000</v>
      </c>
      <c r="AK535" s="70">
        <v>3127000000</v>
      </c>
      <c r="AL535" s="70">
        <v>0</v>
      </c>
      <c r="AM535" s="70">
        <v>0</v>
      </c>
      <c r="AN535" s="70">
        <v>0</v>
      </c>
      <c r="AO535" s="70">
        <v>0</v>
      </c>
      <c r="AP535" s="70">
        <v>0</v>
      </c>
      <c r="AQ535" s="70">
        <f t="shared" si="209"/>
        <v>3000000000</v>
      </c>
      <c r="AR535" s="70">
        <v>0</v>
      </c>
      <c r="AS535" s="70">
        <v>3000000000</v>
      </c>
      <c r="AT535" s="70">
        <v>0</v>
      </c>
      <c r="AU535" s="70">
        <v>0</v>
      </c>
      <c r="AV535" s="71">
        <f t="shared" si="210"/>
        <v>-127000000</v>
      </c>
      <c r="AW535" s="71">
        <f t="shared" si="211"/>
        <v>127000000</v>
      </c>
      <c r="AX535" s="60">
        <f t="shared" si="222"/>
        <v>0</v>
      </c>
      <c r="AY535" s="72">
        <v>1</v>
      </c>
      <c r="AZ535" s="73"/>
      <c r="BA535" s="52">
        <v>1</v>
      </c>
      <c r="BB535" s="64"/>
      <c r="BC535" s="64"/>
      <c r="BD535" s="64"/>
      <c r="BE535" s="52">
        <v>1</v>
      </c>
      <c r="BF535" s="64"/>
      <c r="BG535" s="74" t="s">
        <v>96</v>
      </c>
      <c r="BH535" s="74" t="s">
        <v>97</v>
      </c>
      <c r="BJ535" s="64">
        <v>1</v>
      </c>
    </row>
    <row r="536" spans="1:62" s="74" customFormat="1" ht="15" customHeight="1" x14ac:dyDescent="0.25">
      <c r="A536" s="67">
        <f t="shared" si="223"/>
        <v>403</v>
      </c>
      <c r="B536" s="67">
        <f t="shared" si="223"/>
        <v>16</v>
      </c>
      <c r="C536" s="68" t="s">
        <v>677</v>
      </c>
      <c r="D536" s="84" t="s">
        <v>139</v>
      </c>
      <c r="E536" s="65">
        <v>42367</v>
      </c>
      <c r="F536" s="69">
        <f t="shared" si="201"/>
        <v>566264802789</v>
      </c>
      <c r="G536" s="70">
        <f t="shared" si="202"/>
        <v>5369441000</v>
      </c>
      <c r="H536" s="70">
        <v>1200825000</v>
      </c>
      <c r="I536" s="70">
        <v>742000000</v>
      </c>
      <c r="J536" s="70">
        <v>0</v>
      </c>
      <c r="K536" s="70">
        <v>3426616000</v>
      </c>
      <c r="L536" s="70">
        <f t="shared" si="203"/>
        <v>508804340360</v>
      </c>
      <c r="M536" s="70">
        <v>16567962000</v>
      </c>
      <c r="N536" s="70">
        <v>361617694000</v>
      </c>
      <c r="O536" s="70">
        <v>130618684360</v>
      </c>
      <c r="P536" s="70">
        <f t="shared" si="204"/>
        <v>52091021429</v>
      </c>
      <c r="Q536" s="70">
        <v>1500000000</v>
      </c>
      <c r="R536" s="70">
        <v>0</v>
      </c>
      <c r="S536" s="70">
        <v>4490894429</v>
      </c>
      <c r="T536" s="70">
        <v>0</v>
      </c>
      <c r="U536" s="70">
        <v>46100127000</v>
      </c>
      <c r="V536" s="70">
        <f t="shared" si="205"/>
        <v>608932006414</v>
      </c>
      <c r="W536" s="70">
        <f t="shared" si="206"/>
        <v>261623643929</v>
      </c>
      <c r="X536" s="70">
        <v>171819872580</v>
      </c>
      <c r="Y536" s="70">
        <v>0</v>
      </c>
      <c r="Z536" s="70">
        <v>0</v>
      </c>
      <c r="AA536" s="70">
        <v>19120000000</v>
      </c>
      <c r="AB536" s="70">
        <v>0</v>
      </c>
      <c r="AC536" s="70">
        <v>0</v>
      </c>
      <c r="AD536" s="70">
        <v>70433771349</v>
      </c>
      <c r="AE536" s="70">
        <v>250000000</v>
      </c>
      <c r="AF536" s="70">
        <f t="shared" si="207"/>
        <v>347308362485</v>
      </c>
      <c r="AG536" s="70">
        <v>14969206200</v>
      </c>
      <c r="AH536" s="70">
        <v>63906283235</v>
      </c>
      <c r="AI536" s="70">
        <v>268432873050</v>
      </c>
      <c r="AJ536" s="70">
        <f t="shared" si="208"/>
        <v>45928203625</v>
      </c>
      <c r="AK536" s="70">
        <v>45928203625</v>
      </c>
      <c r="AL536" s="70">
        <v>0</v>
      </c>
      <c r="AM536" s="70">
        <v>0</v>
      </c>
      <c r="AN536" s="70">
        <v>0</v>
      </c>
      <c r="AO536" s="70">
        <v>0</v>
      </c>
      <c r="AP536" s="70">
        <v>0</v>
      </c>
      <c r="AQ536" s="70">
        <f t="shared" si="209"/>
        <v>3261000000</v>
      </c>
      <c r="AR536" s="70">
        <v>0</v>
      </c>
      <c r="AS536" s="70">
        <v>0</v>
      </c>
      <c r="AT536" s="70">
        <v>3261000000</v>
      </c>
      <c r="AU536" s="70">
        <v>0</v>
      </c>
      <c r="AV536" s="71">
        <f t="shared" si="210"/>
        <v>-42667203625</v>
      </c>
      <c r="AW536" s="71">
        <f t="shared" si="211"/>
        <v>42667203625</v>
      </c>
      <c r="AX536" s="60">
        <f t="shared" si="222"/>
        <v>0</v>
      </c>
      <c r="AY536" s="72">
        <v>1</v>
      </c>
      <c r="AZ536" s="73"/>
      <c r="BA536" s="52">
        <v>1</v>
      </c>
      <c r="BB536" s="64"/>
      <c r="BC536" s="64"/>
      <c r="BD536" s="64"/>
      <c r="BE536" s="52">
        <v>1</v>
      </c>
      <c r="BF536" s="64"/>
      <c r="BG536" s="74" t="s">
        <v>96</v>
      </c>
      <c r="BH536" s="74" t="s">
        <v>97</v>
      </c>
      <c r="BJ536" s="64">
        <v>1</v>
      </c>
    </row>
    <row r="537" spans="1:62" s="74" customFormat="1" ht="15" customHeight="1" x14ac:dyDescent="0.25">
      <c r="A537" s="67">
        <f t="shared" si="223"/>
        <v>404</v>
      </c>
      <c r="B537" s="67">
        <f t="shared" si="223"/>
        <v>17</v>
      </c>
      <c r="C537" s="68" t="s">
        <v>678</v>
      </c>
      <c r="D537" s="84" t="s">
        <v>564</v>
      </c>
      <c r="E537" s="65">
        <v>42369</v>
      </c>
      <c r="F537" s="69">
        <f t="shared" si="201"/>
        <v>646692429880</v>
      </c>
      <c r="G537" s="70">
        <f t="shared" si="202"/>
        <v>3206478800</v>
      </c>
      <c r="H537" s="70">
        <v>852478800</v>
      </c>
      <c r="I537" s="70">
        <v>355000000</v>
      </c>
      <c r="J537" s="70">
        <v>0</v>
      </c>
      <c r="K537" s="70">
        <v>1999000000</v>
      </c>
      <c r="L537" s="70">
        <f t="shared" si="203"/>
        <v>544306574080</v>
      </c>
      <c r="M537" s="70">
        <v>7369951080</v>
      </c>
      <c r="N537" s="70">
        <v>356155873000</v>
      </c>
      <c r="O537" s="70">
        <v>180780750000</v>
      </c>
      <c r="P537" s="70">
        <f t="shared" si="204"/>
        <v>99179377000</v>
      </c>
      <c r="Q537" s="70">
        <v>2000000000</v>
      </c>
      <c r="R537" s="70">
        <v>0</v>
      </c>
      <c r="S537" s="70">
        <v>0</v>
      </c>
      <c r="T537" s="70">
        <v>43269400000</v>
      </c>
      <c r="U537" s="70">
        <v>53909977000</v>
      </c>
      <c r="V537" s="70">
        <f t="shared" si="205"/>
        <v>654098246880</v>
      </c>
      <c r="W537" s="70">
        <f t="shared" si="206"/>
        <v>250200858880</v>
      </c>
      <c r="X537" s="70">
        <v>143215881880</v>
      </c>
      <c r="Y537" s="70">
        <v>0</v>
      </c>
      <c r="Z537" s="70">
        <v>0</v>
      </c>
      <c r="AA537" s="70">
        <v>18947000000</v>
      </c>
      <c r="AB537" s="70">
        <v>18745000000</v>
      </c>
      <c r="AC537" s="70">
        <v>60000000</v>
      </c>
      <c r="AD537" s="70">
        <v>68932977000</v>
      </c>
      <c r="AE537" s="70">
        <v>300000000</v>
      </c>
      <c r="AF537" s="70">
        <f t="shared" si="207"/>
        <v>403897388000</v>
      </c>
      <c r="AG537" s="70">
        <v>11646070000</v>
      </c>
      <c r="AH537" s="70">
        <v>72723352000</v>
      </c>
      <c r="AI537" s="70">
        <v>319527966000</v>
      </c>
      <c r="AJ537" s="70">
        <f t="shared" si="208"/>
        <v>7405817000</v>
      </c>
      <c r="AK537" s="70">
        <v>7405817000</v>
      </c>
      <c r="AL537" s="70">
        <v>0</v>
      </c>
      <c r="AM537" s="70">
        <v>0</v>
      </c>
      <c r="AN537" s="70">
        <v>0</v>
      </c>
      <c r="AO537" s="70">
        <v>0</v>
      </c>
      <c r="AP537" s="70">
        <v>0</v>
      </c>
      <c r="AQ537" s="70">
        <f t="shared" si="209"/>
        <v>0</v>
      </c>
      <c r="AR537" s="70">
        <v>0</v>
      </c>
      <c r="AS537" s="70">
        <v>0</v>
      </c>
      <c r="AT537" s="70">
        <v>0</v>
      </c>
      <c r="AU537" s="70">
        <v>0</v>
      </c>
      <c r="AV537" s="71">
        <f t="shared" si="210"/>
        <v>-7405817000</v>
      </c>
      <c r="AW537" s="71">
        <f t="shared" si="211"/>
        <v>7405817000</v>
      </c>
      <c r="AX537" s="60">
        <f t="shared" si="222"/>
        <v>0</v>
      </c>
      <c r="AY537" s="72">
        <v>1</v>
      </c>
      <c r="AZ537" s="73"/>
      <c r="BA537" s="52">
        <v>1</v>
      </c>
      <c r="BB537" s="64"/>
      <c r="BC537" s="64"/>
      <c r="BD537" s="64"/>
      <c r="BE537" s="64">
        <v>1</v>
      </c>
      <c r="BF537" s="64"/>
      <c r="BG537" s="74" t="s">
        <v>96</v>
      </c>
      <c r="BH537" s="74" t="s">
        <v>106</v>
      </c>
      <c r="BJ537" s="64">
        <v>1</v>
      </c>
    </row>
    <row r="538" spans="1:62" s="74" customFormat="1" ht="15" customHeight="1" x14ac:dyDescent="0.25">
      <c r="A538" s="75" t="s">
        <v>145</v>
      </c>
      <c r="B538" s="75" t="s">
        <v>145</v>
      </c>
      <c r="C538" s="76" t="s">
        <v>146</v>
      </c>
      <c r="D538" s="77"/>
      <c r="E538" s="77"/>
      <c r="F538" s="78">
        <f t="shared" ref="F538:AZ538" si="224">SUM(F521:F532,F535:F537)</f>
        <v>12710809824705.02</v>
      </c>
      <c r="G538" s="78">
        <f t="shared" si="224"/>
        <v>439925075157.02002</v>
      </c>
      <c r="H538" s="78">
        <f t="shared" si="224"/>
        <v>66105370491</v>
      </c>
      <c r="I538" s="78">
        <f t="shared" si="224"/>
        <v>89860708393</v>
      </c>
      <c r="J538" s="78">
        <f t="shared" si="224"/>
        <v>56710869806</v>
      </c>
      <c r="K538" s="78">
        <f t="shared" si="224"/>
        <v>227248126467.01999</v>
      </c>
      <c r="L538" s="78">
        <f t="shared" si="224"/>
        <v>10478802761559</v>
      </c>
      <c r="M538" s="78">
        <f t="shared" si="224"/>
        <v>508329305839</v>
      </c>
      <c r="N538" s="78">
        <f t="shared" si="224"/>
        <v>7088173487000</v>
      </c>
      <c r="O538" s="78">
        <f t="shared" si="224"/>
        <v>2882299968720</v>
      </c>
      <c r="P538" s="78">
        <f t="shared" si="224"/>
        <v>1792081987989</v>
      </c>
      <c r="Q538" s="78">
        <f t="shared" si="224"/>
        <v>20115493000</v>
      </c>
      <c r="R538" s="78">
        <f t="shared" si="224"/>
        <v>0</v>
      </c>
      <c r="S538" s="78">
        <f t="shared" si="224"/>
        <v>130086013109</v>
      </c>
      <c r="T538" s="78">
        <f t="shared" si="224"/>
        <v>558255803880</v>
      </c>
      <c r="U538" s="78">
        <f t="shared" si="224"/>
        <v>1083624678000</v>
      </c>
      <c r="V538" s="78">
        <f t="shared" si="224"/>
        <v>13481120972786.029</v>
      </c>
      <c r="W538" s="78">
        <f t="shared" si="224"/>
        <v>6530568578204.2607</v>
      </c>
      <c r="X538" s="78">
        <f t="shared" si="224"/>
        <v>4615235143655.6699</v>
      </c>
      <c r="Y538" s="78">
        <f t="shared" si="224"/>
        <v>16964147000</v>
      </c>
      <c r="Z538" s="78">
        <f t="shared" si="224"/>
        <v>8571480000</v>
      </c>
      <c r="AA538" s="78">
        <f t="shared" si="224"/>
        <v>155123707120</v>
      </c>
      <c r="AB538" s="78">
        <f t="shared" si="224"/>
        <v>28042416060</v>
      </c>
      <c r="AC538" s="78">
        <f t="shared" si="224"/>
        <v>2966221007.5</v>
      </c>
      <c r="AD538" s="78">
        <f t="shared" si="224"/>
        <v>1670065636888.0898</v>
      </c>
      <c r="AE538" s="78">
        <f t="shared" si="224"/>
        <v>33599826473</v>
      </c>
      <c r="AF538" s="78">
        <f t="shared" si="224"/>
        <v>6950552394581.7705</v>
      </c>
      <c r="AG538" s="78">
        <f t="shared" si="224"/>
        <v>327050349033</v>
      </c>
      <c r="AH538" s="78">
        <f t="shared" si="224"/>
        <v>2055739769338.21</v>
      </c>
      <c r="AI538" s="78">
        <f t="shared" si="224"/>
        <v>4567762276210.5605</v>
      </c>
      <c r="AJ538" s="78">
        <f t="shared" si="224"/>
        <v>860509593780.01001</v>
      </c>
      <c r="AK538" s="78">
        <f t="shared" si="224"/>
        <v>393661663729.01001</v>
      </c>
      <c r="AL538" s="78">
        <f t="shared" si="224"/>
        <v>0</v>
      </c>
      <c r="AM538" s="78">
        <f t="shared" si="224"/>
        <v>0</v>
      </c>
      <c r="AN538" s="78">
        <f t="shared" si="224"/>
        <v>465586021005</v>
      </c>
      <c r="AO538" s="78">
        <f t="shared" si="224"/>
        <v>511694496</v>
      </c>
      <c r="AP538" s="78">
        <f t="shared" si="224"/>
        <v>750214550</v>
      </c>
      <c r="AQ538" s="78">
        <f t="shared" si="224"/>
        <v>90198445699</v>
      </c>
      <c r="AR538" s="78">
        <f t="shared" si="224"/>
        <v>0</v>
      </c>
      <c r="AS538" s="78">
        <f t="shared" si="224"/>
        <v>37500000000</v>
      </c>
      <c r="AT538" s="78">
        <f t="shared" si="224"/>
        <v>52698445699</v>
      </c>
      <c r="AU538" s="78">
        <f t="shared" si="224"/>
        <v>0</v>
      </c>
      <c r="AV538" s="78">
        <f t="shared" si="224"/>
        <v>-770311148081.01001</v>
      </c>
      <c r="AW538" s="78">
        <f t="shared" si="224"/>
        <v>770311148081.01001</v>
      </c>
      <c r="AX538" s="79">
        <f t="shared" si="224"/>
        <v>0</v>
      </c>
      <c r="AY538" s="80">
        <f t="shared" si="224"/>
        <v>15</v>
      </c>
      <c r="AZ538" s="81">
        <f t="shared" si="224"/>
        <v>0</v>
      </c>
      <c r="BA538" s="64"/>
      <c r="BB538" s="64"/>
      <c r="BC538" s="64"/>
      <c r="BD538" s="64"/>
      <c r="BE538" s="64"/>
      <c r="BF538" s="64"/>
      <c r="BJ538" s="64"/>
    </row>
    <row r="539" spans="1:62" s="74" customFormat="1" ht="15" customHeight="1" x14ac:dyDescent="0.25">
      <c r="A539" s="75" t="s">
        <v>147</v>
      </c>
      <c r="B539" s="75" t="s">
        <v>147</v>
      </c>
      <c r="C539" s="76" t="s">
        <v>148</v>
      </c>
      <c r="D539" s="77"/>
      <c r="E539" s="77"/>
      <c r="F539" s="78">
        <f>SUM(F533:F534)</f>
        <v>2346527130507</v>
      </c>
      <c r="G539" s="78">
        <f t="shared" ref="G539:AZ539" si="225">SUM(G533:G534)</f>
        <v>320782319667</v>
      </c>
      <c r="H539" s="78">
        <f t="shared" si="225"/>
        <v>97575000000</v>
      </c>
      <c r="I539" s="78">
        <f t="shared" si="225"/>
        <v>94245968900</v>
      </c>
      <c r="J539" s="78">
        <f t="shared" si="225"/>
        <v>2344173608</v>
      </c>
      <c r="K539" s="78">
        <f t="shared" si="225"/>
        <v>126617177159</v>
      </c>
      <c r="L539" s="78">
        <f t="shared" si="225"/>
        <v>1612391883000</v>
      </c>
      <c r="M539" s="78">
        <f t="shared" si="225"/>
        <v>55304475000</v>
      </c>
      <c r="N539" s="78">
        <f t="shared" si="225"/>
        <v>1192748577000</v>
      </c>
      <c r="O539" s="78">
        <f t="shared" si="225"/>
        <v>364338831000</v>
      </c>
      <c r="P539" s="78">
        <f t="shared" si="225"/>
        <v>413352927840</v>
      </c>
      <c r="Q539" s="78">
        <f t="shared" si="225"/>
        <v>0</v>
      </c>
      <c r="R539" s="78">
        <f t="shared" si="225"/>
        <v>0</v>
      </c>
      <c r="S539" s="78">
        <f t="shared" si="225"/>
        <v>66382622840</v>
      </c>
      <c r="T539" s="78">
        <f t="shared" si="225"/>
        <v>344744297000</v>
      </c>
      <c r="U539" s="78">
        <f t="shared" si="225"/>
        <v>2226008000</v>
      </c>
      <c r="V539" s="78">
        <f t="shared" si="225"/>
        <v>2497284443901.9502</v>
      </c>
      <c r="W539" s="78">
        <f t="shared" si="225"/>
        <v>1253335375242.95</v>
      </c>
      <c r="X539" s="78">
        <f t="shared" si="225"/>
        <v>1216429818047.95</v>
      </c>
      <c r="Y539" s="78">
        <f t="shared" si="225"/>
        <v>0</v>
      </c>
      <c r="Z539" s="78">
        <f t="shared" si="225"/>
        <v>0</v>
      </c>
      <c r="AA539" s="78">
        <f t="shared" si="225"/>
        <v>30145511800</v>
      </c>
      <c r="AB539" s="78">
        <f t="shared" si="225"/>
        <v>890000000</v>
      </c>
      <c r="AC539" s="78">
        <f t="shared" si="225"/>
        <v>0</v>
      </c>
      <c r="AD539" s="78">
        <f t="shared" si="225"/>
        <v>1870045395</v>
      </c>
      <c r="AE539" s="78">
        <f t="shared" si="225"/>
        <v>4000000000</v>
      </c>
      <c r="AF539" s="78">
        <f t="shared" si="225"/>
        <v>1243949068659</v>
      </c>
      <c r="AG539" s="78">
        <f t="shared" si="225"/>
        <v>83827593760</v>
      </c>
      <c r="AH539" s="78">
        <f t="shared" si="225"/>
        <v>372901970144</v>
      </c>
      <c r="AI539" s="78">
        <f t="shared" si="225"/>
        <v>787219504755</v>
      </c>
      <c r="AJ539" s="78">
        <f t="shared" si="225"/>
        <v>162757313394.95001</v>
      </c>
      <c r="AK539" s="78">
        <f t="shared" si="225"/>
        <v>162757313394.95001</v>
      </c>
      <c r="AL539" s="78">
        <f t="shared" si="225"/>
        <v>0</v>
      </c>
      <c r="AM539" s="78">
        <f t="shared" si="225"/>
        <v>0</v>
      </c>
      <c r="AN539" s="78">
        <f t="shared" si="225"/>
        <v>0</v>
      </c>
      <c r="AO539" s="78">
        <f t="shared" si="225"/>
        <v>0</v>
      </c>
      <c r="AP539" s="78">
        <f t="shared" si="225"/>
        <v>0</v>
      </c>
      <c r="AQ539" s="78">
        <f t="shared" si="225"/>
        <v>12000000000</v>
      </c>
      <c r="AR539" s="78">
        <f t="shared" si="225"/>
        <v>0</v>
      </c>
      <c r="AS539" s="78">
        <f t="shared" si="225"/>
        <v>12000000000</v>
      </c>
      <c r="AT539" s="78">
        <f t="shared" si="225"/>
        <v>0</v>
      </c>
      <c r="AU539" s="78">
        <f t="shared" si="225"/>
        <v>0</v>
      </c>
      <c r="AV539" s="78">
        <f t="shared" si="225"/>
        <v>-150757313394.94995</v>
      </c>
      <c r="AW539" s="78">
        <f t="shared" si="225"/>
        <v>150757313394.95001</v>
      </c>
      <c r="AX539" s="79">
        <f t="shared" si="225"/>
        <v>0</v>
      </c>
      <c r="AY539" s="80">
        <f t="shared" si="225"/>
        <v>2</v>
      </c>
      <c r="AZ539" s="81">
        <f t="shared" si="225"/>
        <v>0</v>
      </c>
      <c r="BA539" s="64"/>
      <c r="BB539" s="64"/>
      <c r="BC539" s="64"/>
      <c r="BD539" s="64"/>
      <c r="BE539" s="64"/>
      <c r="BF539" s="64"/>
      <c r="BJ539" s="64"/>
    </row>
    <row r="540" spans="1:62" s="74" customFormat="1" ht="15" customHeight="1" x14ac:dyDescent="0.25">
      <c r="A540" s="75" t="s">
        <v>149</v>
      </c>
      <c r="B540" s="75" t="s">
        <v>149</v>
      </c>
      <c r="C540" s="76" t="s">
        <v>679</v>
      </c>
      <c r="D540" s="77"/>
      <c r="E540" s="77"/>
      <c r="F540" s="78">
        <f t="shared" ref="F540:AZ540" si="226">F538+F539</f>
        <v>15057336955212.02</v>
      </c>
      <c r="G540" s="78">
        <f t="shared" si="226"/>
        <v>760707394824.02002</v>
      </c>
      <c r="H540" s="78">
        <f t="shared" si="226"/>
        <v>163680370491</v>
      </c>
      <c r="I540" s="78">
        <f t="shared" si="226"/>
        <v>184106677293</v>
      </c>
      <c r="J540" s="78">
        <f t="shared" si="226"/>
        <v>59055043414</v>
      </c>
      <c r="K540" s="78">
        <f t="shared" si="226"/>
        <v>353865303626.02002</v>
      </c>
      <c r="L540" s="78">
        <f t="shared" si="226"/>
        <v>12091194644559</v>
      </c>
      <c r="M540" s="78">
        <f t="shared" si="226"/>
        <v>563633780839</v>
      </c>
      <c r="N540" s="78">
        <f t="shared" si="226"/>
        <v>8280922064000</v>
      </c>
      <c r="O540" s="78">
        <f t="shared" si="226"/>
        <v>3246638799720</v>
      </c>
      <c r="P540" s="78">
        <f t="shared" si="226"/>
        <v>2205434915829</v>
      </c>
      <c r="Q540" s="78">
        <f t="shared" si="226"/>
        <v>20115493000</v>
      </c>
      <c r="R540" s="78">
        <f t="shared" si="226"/>
        <v>0</v>
      </c>
      <c r="S540" s="78">
        <f t="shared" si="226"/>
        <v>196468635949</v>
      </c>
      <c r="T540" s="78">
        <f t="shared" si="226"/>
        <v>903000100880</v>
      </c>
      <c r="U540" s="78">
        <f t="shared" si="226"/>
        <v>1085850686000</v>
      </c>
      <c r="V540" s="78">
        <f t="shared" si="226"/>
        <v>15978405416687.98</v>
      </c>
      <c r="W540" s="78">
        <f t="shared" si="226"/>
        <v>7783903953447.2109</v>
      </c>
      <c r="X540" s="78">
        <f t="shared" si="226"/>
        <v>5831664961703.6201</v>
      </c>
      <c r="Y540" s="78">
        <f t="shared" si="226"/>
        <v>16964147000</v>
      </c>
      <c r="Z540" s="78">
        <f t="shared" si="226"/>
        <v>8571480000</v>
      </c>
      <c r="AA540" s="78">
        <f t="shared" si="226"/>
        <v>185269218920</v>
      </c>
      <c r="AB540" s="78">
        <f t="shared" si="226"/>
        <v>28932416060</v>
      </c>
      <c r="AC540" s="78">
        <f t="shared" si="226"/>
        <v>2966221007.5</v>
      </c>
      <c r="AD540" s="78">
        <f t="shared" si="226"/>
        <v>1671935682283.0898</v>
      </c>
      <c r="AE540" s="78">
        <f t="shared" si="226"/>
        <v>37599826473</v>
      </c>
      <c r="AF540" s="78">
        <f t="shared" si="226"/>
        <v>8194501463240.7705</v>
      </c>
      <c r="AG540" s="78">
        <f t="shared" si="226"/>
        <v>410877942793</v>
      </c>
      <c r="AH540" s="78">
        <f t="shared" si="226"/>
        <v>2428641739482.21</v>
      </c>
      <c r="AI540" s="78">
        <f t="shared" si="226"/>
        <v>5354981780965.5605</v>
      </c>
      <c r="AJ540" s="78">
        <f t="shared" si="226"/>
        <v>1023266907174.96</v>
      </c>
      <c r="AK540" s="78">
        <f t="shared" si="226"/>
        <v>556418977123.95996</v>
      </c>
      <c r="AL540" s="78">
        <f t="shared" si="226"/>
        <v>0</v>
      </c>
      <c r="AM540" s="78">
        <f t="shared" si="226"/>
        <v>0</v>
      </c>
      <c r="AN540" s="78">
        <f t="shared" si="226"/>
        <v>465586021005</v>
      </c>
      <c r="AO540" s="78">
        <f t="shared" si="226"/>
        <v>511694496</v>
      </c>
      <c r="AP540" s="78">
        <f t="shared" si="226"/>
        <v>750214550</v>
      </c>
      <c r="AQ540" s="78">
        <f t="shared" si="226"/>
        <v>102198445699</v>
      </c>
      <c r="AR540" s="78">
        <f t="shared" si="226"/>
        <v>0</v>
      </c>
      <c r="AS540" s="78">
        <f t="shared" si="226"/>
        <v>49500000000</v>
      </c>
      <c r="AT540" s="78">
        <f t="shared" si="226"/>
        <v>52698445699</v>
      </c>
      <c r="AU540" s="78">
        <f t="shared" si="226"/>
        <v>0</v>
      </c>
      <c r="AV540" s="78">
        <f t="shared" si="226"/>
        <v>-921068461475.95996</v>
      </c>
      <c r="AW540" s="78">
        <f t="shared" si="226"/>
        <v>921068461475.95996</v>
      </c>
      <c r="AX540" s="79">
        <f t="shared" si="226"/>
        <v>0</v>
      </c>
      <c r="AY540" s="80">
        <f t="shared" si="226"/>
        <v>17</v>
      </c>
      <c r="AZ540" s="81">
        <f t="shared" si="226"/>
        <v>0</v>
      </c>
      <c r="BA540" s="64"/>
      <c r="BB540" s="64"/>
      <c r="BC540" s="64"/>
      <c r="BD540" s="64"/>
      <c r="BE540" s="64"/>
      <c r="BF540" s="64"/>
      <c r="BJ540" s="64"/>
    </row>
    <row r="541" spans="1:62" s="74" customFormat="1" ht="15" customHeight="1" x14ac:dyDescent="0.25">
      <c r="A541" s="75" t="s">
        <v>151</v>
      </c>
      <c r="B541" s="75" t="s">
        <v>151</v>
      </c>
      <c r="C541" s="76" t="s">
        <v>680</v>
      </c>
      <c r="D541" s="77"/>
      <c r="E541" s="77"/>
      <c r="F541" s="78">
        <f t="shared" ref="F541:AZ541" si="227">F540+F520</f>
        <v>17698456146239.789</v>
      </c>
      <c r="G541" s="78">
        <f t="shared" si="227"/>
        <v>1319100339851.79</v>
      </c>
      <c r="H541" s="78">
        <f t="shared" si="227"/>
        <v>619296185944</v>
      </c>
      <c r="I541" s="78">
        <f t="shared" si="227"/>
        <v>194176153573</v>
      </c>
      <c r="J541" s="78">
        <f t="shared" si="227"/>
        <v>82505551223.770004</v>
      </c>
      <c r="K541" s="78">
        <f t="shared" si="227"/>
        <v>423122449111.02002</v>
      </c>
      <c r="L541" s="78">
        <f t="shared" si="227"/>
        <v>13589557490559</v>
      </c>
      <c r="M541" s="78">
        <f t="shared" si="227"/>
        <v>670442437839</v>
      </c>
      <c r="N541" s="78">
        <f t="shared" si="227"/>
        <v>9481556263000</v>
      </c>
      <c r="O541" s="78">
        <f t="shared" si="227"/>
        <v>3437558789720</v>
      </c>
      <c r="P541" s="78">
        <f t="shared" si="227"/>
        <v>2789798315829</v>
      </c>
      <c r="Q541" s="78">
        <f t="shared" si="227"/>
        <v>31115493000</v>
      </c>
      <c r="R541" s="78">
        <f t="shared" si="227"/>
        <v>0</v>
      </c>
      <c r="S541" s="78">
        <f t="shared" si="227"/>
        <v>196468635949</v>
      </c>
      <c r="T541" s="78">
        <f t="shared" si="227"/>
        <v>1476363500880</v>
      </c>
      <c r="U541" s="78">
        <f t="shared" si="227"/>
        <v>1085850686000</v>
      </c>
      <c r="V541" s="78">
        <f t="shared" si="227"/>
        <v>18747167918647.262</v>
      </c>
      <c r="W541" s="78">
        <f t="shared" si="227"/>
        <v>9308632942470.4902</v>
      </c>
      <c r="X541" s="78">
        <f t="shared" si="227"/>
        <v>6397858313431.21</v>
      </c>
      <c r="Y541" s="78">
        <f t="shared" si="227"/>
        <v>35512961919.099998</v>
      </c>
      <c r="Z541" s="78">
        <f t="shared" si="227"/>
        <v>8571480000</v>
      </c>
      <c r="AA541" s="78">
        <f t="shared" si="227"/>
        <v>769932618920</v>
      </c>
      <c r="AB541" s="78">
        <f t="shared" si="227"/>
        <v>28932416060</v>
      </c>
      <c r="AC541" s="78">
        <f t="shared" si="227"/>
        <v>245084663463.5</v>
      </c>
      <c r="AD541" s="78">
        <f t="shared" si="227"/>
        <v>1759886790770.0898</v>
      </c>
      <c r="AE541" s="78">
        <f t="shared" si="227"/>
        <v>62853697906.589996</v>
      </c>
      <c r="AF541" s="78">
        <f t="shared" si="227"/>
        <v>9438534976176.7695</v>
      </c>
      <c r="AG541" s="78">
        <f t="shared" si="227"/>
        <v>466739968503</v>
      </c>
      <c r="AH541" s="78">
        <f t="shared" si="227"/>
        <v>2814574402671.21</v>
      </c>
      <c r="AI541" s="78">
        <f t="shared" si="227"/>
        <v>6157220605002.5605</v>
      </c>
      <c r="AJ541" s="78">
        <f t="shared" si="227"/>
        <v>1255309418739.47</v>
      </c>
      <c r="AK541" s="78">
        <f t="shared" si="227"/>
        <v>788461488688.46997</v>
      </c>
      <c r="AL541" s="78">
        <f t="shared" si="227"/>
        <v>0</v>
      </c>
      <c r="AM541" s="78">
        <f t="shared" si="227"/>
        <v>0</v>
      </c>
      <c r="AN541" s="78">
        <f t="shared" si="227"/>
        <v>465586021005</v>
      </c>
      <c r="AO541" s="78">
        <f t="shared" si="227"/>
        <v>511694496</v>
      </c>
      <c r="AP541" s="78">
        <f t="shared" si="227"/>
        <v>750214550</v>
      </c>
      <c r="AQ541" s="78">
        <f t="shared" si="227"/>
        <v>206597646332</v>
      </c>
      <c r="AR541" s="78">
        <f t="shared" si="227"/>
        <v>0</v>
      </c>
      <c r="AS541" s="78">
        <f t="shared" si="227"/>
        <v>71500000000</v>
      </c>
      <c r="AT541" s="78">
        <f t="shared" si="227"/>
        <v>135097646332</v>
      </c>
      <c r="AU541" s="78">
        <f t="shared" si="227"/>
        <v>0</v>
      </c>
      <c r="AV541" s="78">
        <f t="shared" si="227"/>
        <v>-1048711772407.4702</v>
      </c>
      <c r="AW541" s="78">
        <f t="shared" si="227"/>
        <v>1048711772407.47</v>
      </c>
      <c r="AX541" s="79">
        <f t="shared" si="227"/>
        <v>-2.44140625E-4</v>
      </c>
      <c r="AY541" s="80">
        <f t="shared" si="227"/>
        <v>18</v>
      </c>
      <c r="AZ541" s="81">
        <f t="shared" si="227"/>
        <v>0</v>
      </c>
      <c r="BA541" s="64"/>
      <c r="BB541" s="64"/>
      <c r="BC541" s="64"/>
      <c r="BD541" s="64"/>
      <c r="BE541" s="64"/>
      <c r="BF541" s="64"/>
      <c r="BJ541" s="64"/>
    </row>
    <row r="542" spans="1:62" ht="15" customHeight="1" x14ac:dyDescent="0.25">
      <c r="A542" s="42" t="s">
        <v>681</v>
      </c>
      <c r="B542" s="42" t="s">
        <v>681</v>
      </c>
      <c r="C542" s="43" t="s">
        <v>682</v>
      </c>
      <c r="D542" s="44" t="s">
        <v>117</v>
      </c>
      <c r="E542" s="45">
        <v>42349</v>
      </c>
      <c r="F542" s="82">
        <f t="shared" si="201"/>
        <v>5376044679940.3301</v>
      </c>
      <c r="G542" s="47">
        <f t="shared" si="202"/>
        <v>3379078508000</v>
      </c>
      <c r="H542" s="47">
        <v>3049734778000</v>
      </c>
      <c r="I542" s="47">
        <v>47227412500</v>
      </c>
      <c r="J542" s="47">
        <v>107653904000</v>
      </c>
      <c r="K542" s="47">
        <v>174462413500</v>
      </c>
      <c r="L542" s="47">
        <f t="shared" si="203"/>
        <v>1181925652951.3301</v>
      </c>
      <c r="M542" s="47">
        <v>153658478951.32999</v>
      </c>
      <c r="N542" s="47">
        <v>850144224000</v>
      </c>
      <c r="O542" s="47">
        <v>178122950000</v>
      </c>
      <c r="P542" s="47">
        <f t="shared" si="204"/>
        <v>815040518989</v>
      </c>
      <c r="Q542" s="47">
        <v>4673400000</v>
      </c>
      <c r="R542" s="47">
        <v>0</v>
      </c>
      <c r="S542" s="47">
        <v>0</v>
      </c>
      <c r="T542" s="47">
        <v>526009000000</v>
      </c>
      <c r="U542" s="47">
        <v>284358118989</v>
      </c>
      <c r="V542" s="47">
        <f t="shared" si="205"/>
        <v>5704727109732.3203</v>
      </c>
      <c r="W542" s="47">
        <f t="shared" si="206"/>
        <v>4028504341325.8701</v>
      </c>
      <c r="X542" s="47">
        <v>941091190810.67004</v>
      </c>
      <c r="Y542" s="47">
        <v>0</v>
      </c>
      <c r="Z542" s="47">
        <v>10000000000</v>
      </c>
      <c r="AA542" s="47">
        <v>979838214000</v>
      </c>
      <c r="AB542" s="47">
        <v>179542785000</v>
      </c>
      <c r="AC542" s="47">
        <v>1149555167100</v>
      </c>
      <c r="AD542" s="47">
        <v>753476984415.19995</v>
      </c>
      <c r="AE542" s="47">
        <v>15000000000</v>
      </c>
      <c r="AF542" s="47">
        <f t="shared" si="207"/>
        <v>1676222768406.45</v>
      </c>
      <c r="AG542" s="47">
        <v>102526948508</v>
      </c>
      <c r="AH542" s="47">
        <v>768741890180.44995</v>
      </c>
      <c r="AI542" s="47">
        <v>804953929718</v>
      </c>
      <c r="AJ542" s="47">
        <f t="shared" si="208"/>
        <v>415678970164.77002</v>
      </c>
      <c r="AK542" s="47">
        <v>415678970164.77002</v>
      </c>
      <c r="AL542" s="47">
        <v>0</v>
      </c>
      <c r="AM542" s="47">
        <v>0</v>
      </c>
      <c r="AN542" s="47">
        <v>0</v>
      </c>
      <c r="AO542" s="47">
        <v>0</v>
      </c>
      <c r="AP542" s="47">
        <v>0</v>
      </c>
      <c r="AQ542" s="47">
        <f t="shared" si="209"/>
        <v>50000000000</v>
      </c>
      <c r="AR542" s="47">
        <v>0</v>
      </c>
      <c r="AS542" s="47">
        <v>50000000000</v>
      </c>
      <c r="AT542" s="47">
        <v>0</v>
      </c>
      <c r="AU542" s="47">
        <v>0</v>
      </c>
      <c r="AV542" s="48">
        <f t="shared" si="210"/>
        <v>-328682429791.99023</v>
      </c>
      <c r="AW542" s="48">
        <f t="shared" si="211"/>
        <v>365678970164.77002</v>
      </c>
      <c r="AX542" s="49">
        <f t="shared" si="222"/>
        <v>36996540372.779785</v>
      </c>
      <c r="AY542" s="50">
        <v>1</v>
      </c>
      <c r="AZ542" s="51"/>
      <c r="BA542" s="6" t="s">
        <v>95</v>
      </c>
      <c r="BB542" s="52">
        <v>1</v>
      </c>
      <c r="BC542" s="6"/>
      <c r="BD542" s="6"/>
      <c r="BG542" s="5" t="s">
        <v>96</v>
      </c>
      <c r="BH542" s="5" t="s">
        <v>155</v>
      </c>
      <c r="BJ542" s="6">
        <v>1</v>
      </c>
    </row>
    <row r="543" spans="1:62" ht="15" customHeight="1" x14ac:dyDescent="0.25">
      <c r="A543" s="67">
        <f>A537+1</f>
        <v>405</v>
      </c>
      <c r="B543" s="67">
        <v>1</v>
      </c>
      <c r="C543" s="54" t="s">
        <v>683</v>
      </c>
      <c r="D543" s="55" t="s">
        <v>121</v>
      </c>
      <c r="E543" s="56">
        <v>42368</v>
      </c>
      <c r="F543" s="57">
        <f t="shared" si="201"/>
        <v>3833480551653.46</v>
      </c>
      <c r="G543" s="58">
        <f t="shared" si="202"/>
        <v>2938005742142.8198</v>
      </c>
      <c r="H543" s="58">
        <v>2562460318000</v>
      </c>
      <c r="I543" s="58">
        <v>104699673656</v>
      </c>
      <c r="J543" s="58">
        <v>143726455486.82001</v>
      </c>
      <c r="K543" s="58">
        <v>127119295000</v>
      </c>
      <c r="L543" s="58">
        <f t="shared" si="203"/>
        <v>655497713920</v>
      </c>
      <c r="M543" s="58">
        <v>84552688000</v>
      </c>
      <c r="N543" s="58">
        <v>336243365000</v>
      </c>
      <c r="O543" s="58">
        <v>234701660920</v>
      </c>
      <c r="P543" s="58">
        <f t="shared" si="204"/>
        <v>239977095590.64001</v>
      </c>
      <c r="Q543" s="58">
        <v>0</v>
      </c>
      <c r="R543" s="58">
        <v>0</v>
      </c>
      <c r="S543" s="58">
        <v>168881668590.64001</v>
      </c>
      <c r="T543" s="58">
        <v>70890427000</v>
      </c>
      <c r="U543" s="58">
        <v>205000000</v>
      </c>
      <c r="V543" s="58">
        <f t="shared" si="205"/>
        <v>4060564777588.3604</v>
      </c>
      <c r="W543" s="58">
        <f t="shared" si="206"/>
        <v>2157154321850.3601</v>
      </c>
      <c r="X543" s="58">
        <v>1216401159834.0801</v>
      </c>
      <c r="Y543" s="58">
        <v>0</v>
      </c>
      <c r="Z543" s="58">
        <v>4550000000</v>
      </c>
      <c r="AA543" s="58">
        <v>224855879350</v>
      </c>
      <c r="AB543" s="58">
        <v>39450000000</v>
      </c>
      <c r="AC543" s="58">
        <v>338835264465.59998</v>
      </c>
      <c r="AD543" s="58">
        <v>330062018200.67999</v>
      </c>
      <c r="AE543" s="58">
        <v>3000000000</v>
      </c>
      <c r="AF543" s="58">
        <f t="shared" si="207"/>
        <v>1903410455738</v>
      </c>
      <c r="AG543" s="58">
        <v>57957111390</v>
      </c>
      <c r="AH543" s="58">
        <v>691839157244</v>
      </c>
      <c r="AI543" s="58">
        <v>1153614187104</v>
      </c>
      <c r="AJ543" s="58">
        <f t="shared" si="208"/>
        <v>498550683697.17999</v>
      </c>
      <c r="AK543" s="58">
        <v>498550683697.17999</v>
      </c>
      <c r="AL543" s="58">
        <v>0</v>
      </c>
      <c r="AM543" s="58">
        <v>0</v>
      </c>
      <c r="AN543" s="58">
        <v>0</v>
      </c>
      <c r="AO543" s="58">
        <v>0</v>
      </c>
      <c r="AP543" s="58">
        <v>0</v>
      </c>
      <c r="AQ543" s="58">
        <f t="shared" si="209"/>
        <v>169803470000</v>
      </c>
      <c r="AR543" s="58">
        <v>0</v>
      </c>
      <c r="AS543" s="58">
        <v>169803470000</v>
      </c>
      <c r="AT543" s="58">
        <v>0</v>
      </c>
      <c r="AU543" s="58">
        <v>0</v>
      </c>
      <c r="AV543" s="59">
        <f t="shared" si="210"/>
        <v>-227084225934.90039</v>
      </c>
      <c r="AW543" s="59">
        <f t="shared" si="211"/>
        <v>328747213697.17999</v>
      </c>
      <c r="AX543" s="60">
        <f t="shared" si="222"/>
        <v>101662987762.2796</v>
      </c>
      <c r="AY543" s="61">
        <v>1</v>
      </c>
      <c r="AZ543" s="62"/>
      <c r="BA543" s="63">
        <v>1</v>
      </c>
      <c r="BB543" s="6"/>
      <c r="BC543" s="6"/>
      <c r="BD543" s="6"/>
      <c r="BG543" s="5" t="s">
        <v>163</v>
      </c>
      <c r="BH543" s="5" t="s">
        <v>114</v>
      </c>
    </row>
    <row r="544" spans="1:62" ht="15" customHeight="1" x14ac:dyDescent="0.25">
      <c r="A544" s="53">
        <f t="shared" ref="A544:B551" si="228">A543+1</f>
        <v>406</v>
      </c>
      <c r="B544" s="53">
        <f t="shared" si="228"/>
        <v>2</v>
      </c>
      <c r="C544" s="54" t="s">
        <v>684</v>
      </c>
      <c r="D544" s="55" t="s">
        <v>117</v>
      </c>
      <c r="E544" s="56">
        <v>42368</v>
      </c>
      <c r="F544" s="57">
        <f t="shared" si="201"/>
        <v>1030680245650.8301</v>
      </c>
      <c r="G544" s="58">
        <f t="shared" si="202"/>
        <v>92000000000</v>
      </c>
      <c r="H544" s="58">
        <v>12333000000</v>
      </c>
      <c r="I544" s="58">
        <v>22054154000</v>
      </c>
      <c r="J544" s="58">
        <v>3115143000</v>
      </c>
      <c r="K544" s="58">
        <v>54497703000</v>
      </c>
      <c r="L544" s="58">
        <f t="shared" si="203"/>
        <v>696845328540</v>
      </c>
      <c r="M544" s="58">
        <v>19142434000</v>
      </c>
      <c r="N544" s="58">
        <v>568278934000</v>
      </c>
      <c r="O544" s="58">
        <v>109423960540</v>
      </c>
      <c r="P544" s="58">
        <f t="shared" si="204"/>
        <v>241834917110.83002</v>
      </c>
      <c r="Q544" s="58">
        <v>0</v>
      </c>
      <c r="R544" s="58">
        <v>0</v>
      </c>
      <c r="S544" s="58">
        <v>117900992110.83</v>
      </c>
      <c r="T544" s="58">
        <v>76123620000</v>
      </c>
      <c r="U544" s="58">
        <v>47810305000</v>
      </c>
      <c r="V544" s="58">
        <f t="shared" si="205"/>
        <v>1135996245650.8301</v>
      </c>
      <c r="W544" s="58">
        <f t="shared" si="206"/>
        <v>694104941413.57996</v>
      </c>
      <c r="X544" s="58">
        <v>576004083323.57996</v>
      </c>
      <c r="Y544" s="58">
        <v>0</v>
      </c>
      <c r="Z544" s="58">
        <v>0</v>
      </c>
      <c r="AA544" s="58">
        <v>685000000</v>
      </c>
      <c r="AB544" s="58">
        <v>0</v>
      </c>
      <c r="AC544" s="58">
        <v>3439215400</v>
      </c>
      <c r="AD544" s="58">
        <v>112976642690</v>
      </c>
      <c r="AE544" s="58">
        <v>1000000000</v>
      </c>
      <c r="AF544" s="58">
        <f t="shared" si="207"/>
        <v>441891304237.25</v>
      </c>
      <c r="AG544" s="58">
        <v>61418633736</v>
      </c>
      <c r="AH544" s="58">
        <v>153360232649.97</v>
      </c>
      <c r="AI544" s="58">
        <v>227112437851.28</v>
      </c>
      <c r="AJ544" s="58">
        <f t="shared" si="208"/>
        <v>110000000000</v>
      </c>
      <c r="AK544" s="58">
        <v>110000000000</v>
      </c>
      <c r="AL544" s="58">
        <v>0</v>
      </c>
      <c r="AM544" s="58">
        <v>0</v>
      </c>
      <c r="AN544" s="58">
        <v>0</v>
      </c>
      <c r="AO544" s="58">
        <v>0</v>
      </c>
      <c r="AP544" s="58">
        <v>0</v>
      </c>
      <c r="AQ544" s="58">
        <f t="shared" si="209"/>
        <v>4684000000</v>
      </c>
      <c r="AR544" s="58">
        <v>0</v>
      </c>
      <c r="AS544" s="58">
        <v>4684000000</v>
      </c>
      <c r="AT544" s="58">
        <v>0</v>
      </c>
      <c r="AU544" s="58">
        <v>0</v>
      </c>
      <c r="AV544" s="59">
        <f t="shared" si="210"/>
        <v>-105316000000</v>
      </c>
      <c r="AW544" s="59">
        <f t="shared" si="211"/>
        <v>105316000000</v>
      </c>
      <c r="AX544" s="60">
        <f t="shared" si="222"/>
        <v>0</v>
      </c>
      <c r="AY544" s="61">
        <v>1</v>
      </c>
      <c r="AZ544" s="62"/>
      <c r="BA544" s="52">
        <v>1</v>
      </c>
      <c r="BB544" s="6"/>
      <c r="BC544" s="6"/>
      <c r="BD544" s="6"/>
      <c r="BG544" s="5" t="s">
        <v>96</v>
      </c>
      <c r="BH544" s="5" t="s">
        <v>186</v>
      </c>
      <c r="BJ544" s="6">
        <v>1</v>
      </c>
    </row>
    <row r="545" spans="1:62" ht="15" customHeight="1" x14ac:dyDescent="0.25">
      <c r="A545" s="53">
        <f t="shared" si="228"/>
        <v>407</v>
      </c>
      <c r="B545" s="53">
        <f t="shared" si="228"/>
        <v>3</v>
      </c>
      <c r="C545" s="54" t="s">
        <v>685</v>
      </c>
      <c r="D545" s="55" t="s">
        <v>117</v>
      </c>
      <c r="E545" s="56">
        <v>42368</v>
      </c>
      <c r="F545" s="57">
        <f t="shared" si="201"/>
        <v>2082621121269.8799</v>
      </c>
      <c r="G545" s="58">
        <f t="shared" si="202"/>
        <v>273607818450.63998</v>
      </c>
      <c r="H545" s="58">
        <v>115956034233.95</v>
      </c>
      <c r="I545" s="58">
        <v>18359170900</v>
      </c>
      <c r="J545" s="58">
        <v>13329765479.690001</v>
      </c>
      <c r="K545" s="58">
        <v>125962847837</v>
      </c>
      <c r="L545" s="58">
        <f t="shared" si="203"/>
        <v>1143334306680</v>
      </c>
      <c r="M545" s="58">
        <v>32090906000</v>
      </c>
      <c r="N545" s="58">
        <v>982698080000</v>
      </c>
      <c r="O545" s="58">
        <v>128545320680</v>
      </c>
      <c r="P545" s="58">
        <f t="shared" si="204"/>
        <v>665678996139.23999</v>
      </c>
      <c r="Q545" s="58">
        <v>0</v>
      </c>
      <c r="R545" s="58">
        <v>0</v>
      </c>
      <c r="S545" s="58">
        <v>198737341139.23999</v>
      </c>
      <c r="T545" s="58">
        <v>349266162000</v>
      </c>
      <c r="U545" s="58">
        <v>117675493000</v>
      </c>
      <c r="V545" s="58">
        <f t="shared" si="205"/>
        <v>2156911480269.8799</v>
      </c>
      <c r="W545" s="58">
        <f t="shared" si="206"/>
        <v>1281299177261.0698</v>
      </c>
      <c r="X545" s="58">
        <v>996202896495</v>
      </c>
      <c r="Y545" s="58">
        <v>0</v>
      </c>
      <c r="Z545" s="58">
        <v>0</v>
      </c>
      <c r="AA545" s="58">
        <v>39889310000</v>
      </c>
      <c r="AB545" s="58">
        <v>150000000</v>
      </c>
      <c r="AC545" s="58">
        <v>13431520600</v>
      </c>
      <c r="AD545" s="58">
        <v>230027309157.14999</v>
      </c>
      <c r="AE545" s="58">
        <v>1598141008.9200001</v>
      </c>
      <c r="AF545" s="58">
        <f t="shared" si="207"/>
        <v>875612303008.81006</v>
      </c>
      <c r="AG545" s="58">
        <v>49241793665</v>
      </c>
      <c r="AH545" s="58">
        <v>520050859566.56</v>
      </c>
      <c r="AI545" s="58">
        <v>306319649777.25</v>
      </c>
      <c r="AJ545" s="58">
        <f t="shared" si="208"/>
        <v>84590359000</v>
      </c>
      <c r="AK545" s="58">
        <v>84590359000</v>
      </c>
      <c r="AL545" s="58">
        <v>0</v>
      </c>
      <c r="AM545" s="58">
        <v>0</v>
      </c>
      <c r="AN545" s="58">
        <v>0</v>
      </c>
      <c r="AO545" s="58">
        <v>0</v>
      </c>
      <c r="AP545" s="58">
        <v>0</v>
      </c>
      <c r="AQ545" s="58">
        <f t="shared" si="209"/>
        <v>10300000000</v>
      </c>
      <c r="AR545" s="58">
        <v>0</v>
      </c>
      <c r="AS545" s="58">
        <v>10300000000</v>
      </c>
      <c r="AT545" s="58">
        <v>0</v>
      </c>
      <c r="AU545" s="58">
        <v>0</v>
      </c>
      <c r="AV545" s="59">
        <f t="shared" si="210"/>
        <v>-74290359000</v>
      </c>
      <c r="AW545" s="59">
        <f t="shared" si="211"/>
        <v>74290359000</v>
      </c>
      <c r="AX545" s="60">
        <f t="shared" si="222"/>
        <v>0</v>
      </c>
      <c r="AY545" s="61">
        <v>1</v>
      </c>
      <c r="AZ545" s="62"/>
      <c r="BA545" s="52">
        <v>1</v>
      </c>
      <c r="BB545" s="6"/>
      <c r="BC545" s="6"/>
      <c r="BD545" s="6"/>
      <c r="BG545" s="5" t="s">
        <v>619</v>
      </c>
      <c r="BH545" s="5" t="s">
        <v>186</v>
      </c>
      <c r="BJ545" s="6">
        <v>1</v>
      </c>
    </row>
    <row r="546" spans="1:62" ht="15" customHeight="1" x14ac:dyDescent="0.25">
      <c r="A546" s="53">
        <f t="shared" si="228"/>
        <v>408</v>
      </c>
      <c r="B546" s="53">
        <f t="shared" si="228"/>
        <v>4</v>
      </c>
      <c r="C546" s="54" t="s">
        <v>686</v>
      </c>
      <c r="D546" s="55" t="s">
        <v>126</v>
      </c>
      <c r="E546" s="56">
        <v>42367</v>
      </c>
      <c r="F546" s="57">
        <f t="shared" si="201"/>
        <v>1623511105067.1199</v>
      </c>
      <c r="G546" s="58">
        <f t="shared" si="202"/>
        <v>448142328653.04993</v>
      </c>
      <c r="H546" s="58">
        <v>310977532006.47998</v>
      </c>
      <c r="I546" s="58">
        <v>35691784521.360001</v>
      </c>
      <c r="J546" s="58">
        <v>8717260043.6100006</v>
      </c>
      <c r="K546" s="58">
        <v>92755752081.600006</v>
      </c>
      <c r="L546" s="58">
        <f t="shared" si="203"/>
        <v>840039062160</v>
      </c>
      <c r="M546" s="58">
        <v>26587184000</v>
      </c>
      <c r="N546" s="58">
        <v>705975450000</v>
      </c>
      <c r="O546" s="58">
        <v>107476428160</v>
      </c>
      <c r="P546" s="58">
        <f t="shared" si="204"/>
        <v>335329714254.07001</v>
      </c>
      <c r="Q546" s="58">
        <v>0</v>
      </c>
      <c r="R546" s="58">
        <v>0</v>
      </c>
      <c r="S546" s="58">
        <v>126758477254.07001</v>
      </c>
      <c r="T546" s="58">
        <v>164950546000</v>
      </c>
      <c r="U546" s="58">
        <v>43620691000</v>
      </c>
      <c r="V546" s="58">
        <f t="shared" si="205"/>
        <v>1916464409429</v>
      </c>
      <c r="W546" s="58">
        <f t="shared" si="206"/>
        <v>1096395235739.77</v>
      </c>
      <c r="X546" s="58">
        <v>832679166763.77002</v>
      </c>
      <c r="Y546" s="58">
        <v>5250000000</v>
      </c>
      <c r="Z546" s="58">
        <v>0</v>
      </c>
      <c r="AA546" s="58">
        <v>44029117500</v>
      </c>
      <c r="AB546" s="58">
        <v>5185800000</v>
      </c>
      <c r="AC546" s="58">
        <v>42097123568</v>
      </c>
      <c r="AD546" s="58">
        <v>166654027908</v>
      </c>
      <c r="AE546" s="58">
        <v>500000000</v>
      </c>
      <c r="AF546" s="58">
        <f t="shared" si="207"/>
        <v>820069173689.22998</v>
      </c>
      <c r="AG546" s="58">
        <v>51772799329</v>
      </c>
      <c r="AH546" s="58">
        <v>307443712357.23999</v>
      </c>
      <c r="AI546" s="58">
        <v>460852662002.98999</v>
      </c>
      <c r="AJ546" s="58">
        <f t="shared" si="208"/>
        <v>308003304361.88</v>
      </c>
      <c r="AK546" s="58">
        <v>158003304361.88</v>
      </c>
      <c r="AL546" s="58">
        <v>0</v>
      </c>
      <c r="AM546" s="58">
        <v>0</v>
      </c>
      <c r="AN546" s="58">
        <v>150000000000</v>
      </c>
      <c r="AO546" s="58">
        <v>0</v>
      </c>
      <c r="AP546" s="58">
        <v>0</v>
      </c>
      <c r="AQ546" s="58">
        <f t="shared" si="209"/>
        <v>15050000000</v>
      </c>
      <c r="AR546" s="58">
        <v>0</v>
      </c>
      <c r="AS546" s="58">
        <v>15050000000</v>
      </c>
      <c r="AT546" s="58">
        <v>0</v>
      </c>
      <c r="AU546" s="58">
        <v>0</v>
      </c>
      <c r="AV546" s="59">
        <f t="shared" si="210"/>
        <v>-292953304361.88013</v>
      </c>
      <c r="AW546" s="59">
        <f t="shared" si="211"/>
        <v>292953304361.88</v>
      </c>
      <c r="AX546" s="60">
        <f t="shared" si="222"/>
        <v>0</v>
      </c>
      <c r="AY546" s="61">
        <v>1</v>
      </c>
      <c r="AZ546" s="62"/>
      <c r="BA546" s="52">
        <v>1</v>
      </c>
      <c r="BB546" s="6"/>
      <c r="BC546" s="6"/>
      <c r="BD546" s="6"/>
      <c r="BE546" s="52">
        <v>1</v>
      </c>
      <c r="BG546" s="5" t="s">
        <v>96</v>
      </c>
      <c r="BH546" s="5" t="s">
        <v>186</v>
      </c>
      <c r="BJ546" s="6">
        <v>1</v>
      </c>
    </row>
    <row r="547" spans="1:62" s="74" customFormat="1" ht="15" customHeight="1" x14ac:dyDescent="0.25">
      <c r="A547" s="53">
        <f t="shared" si="228"/>
        <v>409</v>
      </c>
      <c r="B547" s="53">
        <f t="shared" si="228"/>
        <v>5</v>
      </c>
      <c r="C547" s="68" t="s">
        <v>687</v>
      </c>
      <c r="D547" s="55" t="s">
        <v>99</v>
      </c>
      <c r="E547" s="56">
        <v>42361</v>
      </c>
      <c r="F547" s="69">
        <f t="shared" si="201"/>
        <v>1055603784935.1599</v>
      </c>
      <c r="G547" s="70">
        <f t="shared" si="202"/>
        <v>88244044682.839996</v>
      </c>
      <c r="H547" s="70">
        <v>31646000000</v>
      </c>
      <c r="I547" s="70">
        <v>9658800681</v>
      </c>
      <c r="J547" s="70">
        <v>4028019075.8400002</v>
      </c>
      <c r="K547" s="70">
        <v>42911224926</v>
      </c>
      <c r="L547" s="70">
        <f t="shared" si="203"/>
        <v>725857805320</v>
      </c>
      <c r="M547" s="70">
        <v>20748312000</v>
      </c>
      <c r="N547" s="70">
        <v>562525134000</v>
      </c>
      <c r="O547" s="70">
        <v>142584359320</v>
      </c>
      <c r="P547" s="70">
        <f t="shared" si="204"/>
        <v>241501934932.32001</v>
      </c>
      <c r="Q547" s="70">
        <v>0</v>
      </c>
      <c r="R547" s="70">
        <v>0</v>
      </c>
      <c r="S547" s="70">
        <v>131887497932.32001</v>
      </c>
      <c r="T547" s="70">
        <v>80440958000</v>
      </c>
      <c r="U547" s="70">
        <v>29173479000</v>
      </c>
      <c r="V547" s="70">
        <f t="shared" si="205"/>
        <v>1094006784935.1599</v>
      </c>
      <c r="W547" s="70">
        <f t="shared" si="206"/>
        <v>607467722839.18994</v>
      </c>
      <c r="X547" s="70">
        <v>491987485856.59003</v>
      </c>
      <c r="Y547" s="70">
        <v>0</v>
      </c>
      <c r="Z547" s="70">
        <v>0</v>
      </c>
      <c r="AA547" s="70">
        <v>13621044174.17</v>
      </c>
      <c r="AB547" s="70">
        <v>2880697500</v>
      </c>
      <c r="AC547" s="70">
        <v>15082796352.91</v>
      </c>
      <c r="AD547" s="70">
        <v>83495698955.520004</v>
      </c>
      <c r="AE547" s="70">
        <v>400000000</v>
      </c>
      <c r="AF547" s="70">
        <f t="shared" si="207"/>
        <v>486539062095.96997</v>
      </c>
      <c r="AG547" s="70">
        <v>42042592000</v>
      </c>
      <c r="AH547" s="70">
        <v>192015342579.10999</v>
      </c>
      <c r="AI547" s="70">
        <v>252481127516.85999</v>
      </c>
      <c r="AJ547" s="70">
        <f t="shared" si="208"/>
        <v>48385706156.019997</v>
      </c>
      <c r="AK547" s="70">
        <v>42321143381.019997</v>
      </c>
      <c r="AL547" s="70">
        <v>0</v>
      </c>
      <c r="AM547" s="70">
        <v>0</v>
      </c>
      <c r="AN547" s="70">
        <v>5400000000</v>
      </c>
      <c r="AO547" s="70">
        <v>0</v>
      </c>
      <c r="AP547" s="70">
        <v>664562775</v>
      </c>
      <c r="AQ547" s="70">
        <f t="shared" si="209"/>
        <v>9982706156.0200005</v>
      </c>
      <c r="AR547" s="70">
        <v>0</v>
      </c>
      <c r="AS547" s="70">
        <v>4582706156.0200005</v>
      </c>
      <c r="AT547" s="70">
        <v>0</v>
      </c>
      <c r="AU547" s="70">
        <v>5400000000</v>
      </c>
      <c r="AV547" s="71">
        <f t="shared" si="210"/>
        <v>-38403000000</v>
      </c>
      <c r="AW547" s="71">
        <f t="shared" si="211"/>
        <v>38403000000</v>
      </c>
      <c r="AX547" s="60">
        <f t="shared" si="222"/>
        <v>0</v>
      </c>
      <c r="AY547" s="72">
        <v>1</v>
      </c>
      <c r="AZ547" s="73"/>
      <c r="BA547" s="52">
        <v>1</v>
      </c>
      <c r="BB547" s="64"/>
      <c r="BC547" s="64"/>
      <c r="BD547" s="64"/>
      <c r="BE547" s="64"/>
      <c r="BF547" s="64"/>
      <c r="BG547" s="74" t="s">
        <v>96</v>
      </c>
      <c r="BH547" s="74" t="s">
        <v>124</v>
      </c>
      <c r="BI547" s="5"/>
      <c r="BJ547" s="64">
        <v>1</v>
      </c>
    </row>
    <row r="548" spans="1:62" ht="15" customHeight="1" x14ac:dyDescent="0.25">
      <c r="A548" s="53">
        <f t="shared" si="228"/>
        <v>410</v>
      </c>
      <c r="B548" s="53">
        <f t="shared" si="228"/>
        <v>6</v>
      </c>
      <c r="C548" s="54" t="s">
        <v>688</v>
      </c>
      <c r="D548" s="55" t="s">
        <v>121</v>
      </c>
      <c r="E548" s="56">
        <v>42369</v>
      </c>
      <c r="F548" s="57">
        <f t="shared" si="201"/>
        <v>1766956767789.3701</v>
      </c>
      <c r="G548" s="58">
        <f t="shared" si="202"/>
        <v>233609396693.12</v>
      </c>
      <c r="H548" s="58">
        <v>134299663000</v>
      </c>
      <c r="I548" s="58">
        <v>12098415000</v>
      </c>
      <c r="J548" s="58">
        <v>12333526693.120001</v>
      </c>
      <c r="K548" s="58">
        <v>74877792000</v>
      </c>
      <c r="L548" s="58">
        <f t="shared" si="203"/>
        <v>1258489521720</v>
      </c>
      <c r="M548" s="58">
        <v>23084489000</v>
      </c>
      <c r="N548" s="58">
        <v>732963859000</v>
      </c>
      <c r="O548" s="58">
        <v>502441173720</v>
      </c>
      <c r="P548" s="58">
        <f t="shared" si="204"/>
        <v>274857849376.25</v>
      </c>
      <c r="Q548" s="58">
        <v>64381193000</v>
      </c>
      <c r="R548" s="58">
        <v>0</v>
      </c>
      <c r="S548" s="58">
        <v>109637535395.72</v>
      </c>
      <c r="T548" s="58">
        <v>0</v>
      </c>
      <c r="U548" s="58">
        <v>100839120980.53</v>
      </c>
      <c r="V548" s="58">
        <f t="shared" si="205"/>
        <v>1811460387934.3701</v>
      </c>
      <c r="W548" s="58">
        <f t="shared" si="206"/>
        <v>1194242955528.8901</v>
      </c>
      <c r="X548" s="58">
        <v>1011539063096.89</v>
      </c>
      <c r="Y548" s="58">
        <v>5000000000</v>
      </c>
      <c r="Z548" s="58">
        <v>0</v>
      </c>
      <c r="AA548" s="58">
        <v>2980500000</v>
      </c>
      <c r="AB548" s="58">
        <v>955000000</v>
      </c>
      <c r="AC548" s="58">
        <v>14639807800</v>
      </c>
      <c r="AD548" s="58">
        <v>157128584632</v>
      </c>
      <c r="AE548" s="58">
        <v>2000000000</v>
      </c>
      <c r="AF548" s="58">
        <f t="shared" si="207"/>
        <v>617217432405.47998</v>
      </c>
      <c r="AG548" s="58">
        <v>29605534534</v>
      </c>
      <c r="AH548" s="58">
        <v>344268641784.47998</v>
      </c>
      <c r="AI548" s="58">
        <v>243343256087</v>
      </c>
      <c r="AJ548" s="58">
        <f t="shared" si="208"/>
        <v>73003620145</v>
      </c>
      <c r="AK548" s="58">
        <v>73003620145</v>
      </c>
      <c r="AL548" s="58">
        <v>0</v>
      </c>
      <c r="AM548" s="58">
        <v>0</v>
      </c>
      <c r="AN548" s="58">
        <v>0</v>
      </c>
      <c r="AO548" s="58">
        <v>0</v>
      </c>
      <c r="AP548" s="58">
        <v>0</v>
      </c>
      <c r="AQ548" s="58">
        <f t="shared" si="209"/>
        <v>28500000000</v>
      </c>
      <c r="AR548" s="58">
        <v>0</v>
      </c>
      <c r="AS548" s="58">
        <v>4500000000</v>
      </c>
      <c r="AT548" s="58">
        <v>24000000000</v>
      </c>
      <c r="AU548" s="58">
        <v>0</v>
      </c>
      <c r="AV548" s="59">
        <f t="shared" si="210"/>
        <v>-44503620145</v>
      </c>
      <c r="AW548" s="59">
        <f t="shared" si="211"/>
        <v>44503620145</v>
      </c>
      <c r="AX548" s="60">
        <f t="shared" si="222"/>
        <v>0</v>
      </c>
      <c r="AY548" s="61">
        <v>1</v>
      </c>
      <c r="AZ548" s="62"/>
      <c r="BA548" s="52">
        <v>1</v>
      </c>
      <c r="BB548" s="6"/>
      <c r="BC548" s="6"/>
      <c r="BD548" s="6"/>
      <c r="BE548" s="52">
        <v>1</v>
      </c>
      <c r="BG548" s="5" t="s">
        <v>96</v>
      </c>
      <c r="BH548" s="5" t="s">
        <v>109</v>
      </c>
      <c r="BJ548" s="64">
        <v>1</v>
      </c>
    </row>
    <row r="549" spans="1:62" ht="15" customHeight="1" x14ac:dyDescent="0.25">
      <c r="A549" s="53">
        <f t="shared" si="228"/>
        <v>411</v>
      </c>
      <c r="B549" s="53">
        <f t="shared" si="228"/>
        <v>7</v>
      </c>
      <c r="C549" s="54" t="s">
        <v>689</v>
      </c>
      <c r="D549" s="55" t="s">
        <v>111</v>
      </c>
      <c r="E549" s="56">
        <v>42360</v>
      </c>
      <c r="F549" s="57">
        <f t="shared" si="201"/>
        <v>1056819559388.5</v>
      </c>
      <c r="G549" s="58">
        <f t="shared" si="202"/>
        <v>103928184097.59</v>
      </c>
      <c r="H549" s="58">
        <v>26782035382.810001</v>
      </c>
      <c r="I549" s="58">
        <v>21793615364.939999</v>
      </c>
      <c r="J549" s="58">
        <v>5595000000</v>
      </c>
      <c r="K549" s="58">
        <v>49757533349.839996</v>
      </c>
      <c r="L549" s="58">
        <f t="shared" si="203"/>
        <v>665667628026.32996</v>
      </c>
      <c r="M549" s="58">
        <v>19975164346.330002</v>
      </c>
      <c r="N549" s="58">
        <v>539855201000</v>
      </c>
      <c r="O549" s="58">
        <v>105837262680</v>
      </c>
      <c r="P549" s="58">
        <f t="shared" si="204"/>
        <v>287223747264.58002</v>
      </c>
      <c r="Q549" s="58">
        <v>2000000000</v>
      </c>
      <c r="R549" s="58">
        <v>0</v>
      </c>
      <c r="S549" s="58">
        <v>111045581264.58</v>
      </c>
      <c r="T549" s="58">
        <v>106699029000</v>
      </c>
      <c r="U549" s="58">
        <v>67479137000</v>
      </c>
      <c r="V549" s="58">
        <f t="shared" si="205"/>
        <v>1126125300401.04</v>
      </c>
      <c r="W549" s="58">
        <f t="shared" si="206"/>
        <v>633995160437.27002</v>
      </c>
      <c r="X549" s="58">
        <v>518874730164.31</v>
      </c>
      <c r="Y549" s="58">
        <v>0</v>
      </c>
      <c r="Z549" s="58">
        <v>0</v>
      </c>
      <c r="AA549" s="58">
        <v>470000000</v>
      </c>
      <c r="AB549" s="58">
        <v>2498500000</v>
      </c>
      <c r="AC549" s="58">
        <v>4856791278.96</v>
      </c>
      <c r="AD549" s="58">
        <v>95294824994</v>
      </c>
      <c r="AE549" s="58">
        <v>12000314000</v>
      </c>
      <c r="AF549" s="58">
        <f t="shared" si="207"/>
        <v>492130139963.77002</v>
      </c>
      <c r="AG549" s="58">
        <v>18642574037</v>
      </c>
      <c r="AH549" s="58">
        <v>263772672377.44</v>
      </c>
      <c r="AI549" s="58">
        <v>209714893549.32999</v>
      </c>
      <c r="AJ549" s="58">
        <f t="shared" si="208"/>
        <v>74430741012.539993</v>
      </c>
      <c r="AK549" s="58">
        <v>73405741012.539993</v>
      </c>
      <c r="AL549" s="58">
        <v>0</v>
      </c>
      <c r="AM549" s="58">
        <v>0</v>
      </c>
      <c r="AN549" s="58">
        <v>0</v>
      </c>
      <c r="AO549" s="58">
        <v>1025000000</v>
      </c>
      <c r="AP549" s="58">
        <v>0</v>
      </c>
      <c r="AQ549" s="58">
        <f t="shared" si="209"/>
        <v>5125000000</v>
      </c>
      <c r="AR549" s="58">
        <v>0</v>
      </c>
      <c r="AS549" s="58">
        <v>5125000000</v>
      </c>
      <c r="AT549" s="58">
        <v>0</v>
      </c>
      <c r="AU549" s="58">
        <v>0</v>
      </c>
      <c r="AV549" s="59">
        <f t="shared" si="210"/>
        <v>-69305741012.540039</v>
      </c>
      <c r="AW549" s="59">
        <f t="shared" ref="AW549:AW611" si="229">AJ549-AQ549</f>
        <v>69305741012.539993</v>
      </c>
      <c r="AX549" s="60">
        <f t="shared" si="222"/>
        <v>0</v>
      </c>
      <c r="AY549" s="61">
        <v>1</v>
      </c>
      <c r="AZ549" s="62"/>
      <c r="BA549" s="52">
        <v>1</v>
      </c>
      <c r="BB549" s="6"/>
      <c r="BC549" s="6"/>
      <c r="BD549" s="6"/>
      <c r="BG549" s="5" t="s">
        <v>96</v>
      </c>
      <c r="BH549" s="5" t="s">
        <v>124</v>
      </c>
      <c r="BJ549" s="6">
        <v>1</v>
      </c>
    </row>
    <row r="550" spans="1:62" ht="15" customHeight="1" x14ac:dyDescent="0.25">
      <c r="A550" s="53">
        <f t="shared" si="228"/>
        <v>412</v>
      </c>
      <c r="B550" s="53">
        <f t="shared" si="228"/>
        <v>8</v>
      </c>
      <c r="C550" s="54" t="s">
        <v>690</v>
      </c>
      <c r="D550" s="55" t="s">
        <v>239</v>
      </c>
      <c r="E550" s="56">
        <v>42367</v>
      </c>
      <c r="F550" s="57">
        <f t="shared" si="201"/>
        <v>1826470474215.75</v>
      </c>
      <c r="G550" s="58">
        <f t="shared" si="202"/>
        <v>270777557296.5</v>
      </c>
      <c r="H550" s="58">
        <v>96019397000</v>
      </c>
      <c r="I550" s="58">
        <v>43362260250</v>
      </c>
      <c r="J550" s="58">
        <v>7322114000</v>
      </c>
      <c r="K550" s="58">
        <v>124073786046.5</v>
      </c>
      <c r="L550" s="58">
        <f t="shared" si="203"/>
        <v>980786577280</v>
      </c>
      <c r="M550" s="58">
        <v>24580187000</v>
      </c>
      <c r="N550" s="58">
        <v>826283780000</v>
      </c>
      <c r="O550" s="58">
        <v>129922610280</v>
      </c>
      <c r="P550" s="58">
        <f t="shared" si="204"/>
        <v>574906339639.25</v>
      </c>
      <c r="Q550" s="58">
        <v>97676153486</v>
      </c>
      <c r="R550" s="58">
        <v>0</v>
      </c>
      <c r="S550" s="58">
        <v>162078638153.25</v>
      </c>
      <c r="T550" s="58">
        <v>208497735000</v>
      </c>
      <c r="U550" s="58">
        <v>106653813000</v>
      </c>
      <c r="V550" s="58">
        <f t="shared" si="205"/>
        <v>1870990474215.75</v>
      </c>
      <c r="W550" s="58">
        <f t="shared" si="206"/>
        <v>1233031905688.25</v>
      </c>
      <c r="X550" s="58">
        <v>1007000725000</v>
      </c>
      <c r="Y550" s="58">
        <v>100000000</v>
      </c>
      <c r="Z550" s="58">
        <v>0</v>
      </c>
      <c r="AA550" s="58">
        <v>6684700000</v>
      </c>
      <c r="AB550" s="58">
        <v>3300000000</v>
      </c>
      <c r="AC550" s="58">
        <v>13938165725</v>
      </c>
      <c r="AD550" s="58">
        <v>201021515000</v>
      </c>
      <c r="AE550" s="58">
        <v>986799963.25</v>
      </c>
      <c r="AF550" s="58">
        <f t="shared" si="207"/>
        <v>637958568527.5</v>
      </c>
      <c r="AG550" s="58">
        <v>33430191941</v>
      </c>
      <c r="AH550" s="58">
        <v>391631744040.5</v>
      </c>
      <c r="AI550" s="58">
        <v>212896632546</v>
      </c>
      <c r="AJ550" s="58">
        <f t="shared" si="208"/>
        <v>55000000000</v>
      </c>
      <c r="AK550" s="58">
        <v>55000000000</v>
      </c>
      <c r="AL550" s="58">
        <v>0</v>
      </c>
      <c r="AM550" s="58">
        <v>0</v>
      </c>
      <c r="AN550" s="58">
        <v>0</v>
      </c>
      <c r="AO550" s="58">
        <v>0</v>
      </c>
      <c r="AP550" s="58">
        <v>0</v>
      </c>
      <c r="AQ550" s="58">
        <f t="shared" si="209"/>
        <v>10480000000</v>
      </c>
      <c r="AR550" s="58">
        <v>0</v>
      </c>
      <c r="AS550" s="58">
        <v>10200000000</v>
      </c>
      <c r="AT550" s="58">
        <v>80000000</v>
      </c>
      <c r="AU550" s="58">
        <v>200000000</v>
      </c>
      <c r="AV550" s="59">
        <f t="shared" si="210"/>
        <v>-44520000000</v>
      </c>
      <c r="AW550" s="59">
        <f t="shared" si="229"/>
        <v>44520000000</v>
      </c>
      <c r="AX550" s="60">
        <f t="shared" si="222"/>
        <v>0</v>
      </c>
      <c r="AY550" s="61">
        <v>1</v>
      </c>
      <c r="AZ550" s="62"/>
      <c r="BA550" s="52">
        <v>1</v>
      </c>
      <c r="BB550" s="6"/>
      <c r="BC550" s="6"/>
      <c r="BD550" s="6"/>
      <c r="BE550" s="6">
        <v>1</v>
      </c>
      <c r="BG550" s="5" t="s">
        <v>96</v>
      </c>
      <c r="BH550" s="5" t="s">
        <v>97</v>
      </c>
      <c r="BJ550" s="6">
        <v>1</v>
      </c>
    </row>
    <row r="551" spans="1:62" ht="15" customHeight="1" x14ac:dyDescent="0.25">
      <c r="A551" s="53">
        <f t="shared" si="228"/>
        <v>413</v>
      </c>
      <c r="B551" s="53">
        <f t="shared" si="228"/>
        <v>9</v>
      </c>
      <c r="C551" s="54" t="s">
        <v>691</v>
      </c>
      <c r="D551" s="55" t="s">
        <v>123</v>
      </c>
      <c r="E551" s="56">
        <v>42367</v>
      </c>
      <c r="F551" s="57">
        <f t="shared" si="201"/>
        <v>2014147068834.05</v>
      </c>
      <c r="G551" s="58">
        <f t="shared" si="202"/>
        <v>715452847611.03003</v>
      </c>
      <c r="H551" s="58">
        <v>533177647760.28003</v>
      </c>
      <c r="I551" s="58">
        <v>46231038000</v>
      </c>
      <c r="J551" s="58">
        <v>25758161850.75</v>
      </c>
      <c r="K551" s="58">
        <v>110286000000</v>
      </c>
      <c r="L551" s="58">
        <f t="shared" si="203"/>
        <v>1087392416353</v>
      </c>
      <c r="M551" s="58">
        <v>85655993353</v>
      </c>
      <c r="N551" s="58">
        <v>661794756000</v>
      </c>
      <c r="O551" s="58">
        <v>339941667000</v>
      </c>
      <c r="P551" s="58">
        <f t="shared" si="204"/>
        <v>211301804870.01999</v>
      </c>
      <c r="Q551" s="58">
        <v>0</v>
      </c>
      <c r="R551" s="58">
        <v>0</v>
      </c>
      <c r="S551" s="58">
        <v>184188799870.01999</v>
      </c>
      <c r="T551" s="58">
        <v>5000000000</v>
      </c>
      <c r="U551" s="58">
        <v>22113005000</v>
      </c>
      <c r="V551" s="58">
        <f t="shared" si="205"/>
        <v>2126032568834.05</v>
      </c>
      <c r="W551" s="58">
        <f t="shared" si="206"/>
        <v>1241083853516.05</v>
      </c>
      <c r="X551" s="58">
        <v>991172728738.32996</v>
      </c>
      <c r="Y551" s="58">
        <v>0</v>
      </c>
      <c r="Z551" s="58">
        <v>0</v>
      </c>
      <c r="AA551" s="58">
        <v>34097574600</v>
      </c>
      <c r="AB551" s="58">
        <v>2672913000</v>
      </c>
      <c r="AC551" s="58">
        <v>57940869000</v>
      </c>
      <c r="AD551" s="58">
        <v>152199768177.72</v>
      </c>
      <c r="AE551" s="58">
        <v>3000000000</v>
      </c>
      <c r="AF551" s="58">
        <f t="shared" si="207"/>
        <v>884948715318</v>
      </c>
      <c r="AG551" s="58">
        <v>21132491000</v>
      </c>
      <c r="AH551" s="58">
        <v>577298327284</v>
      </c>
      <c r="AI551" s="58">
        <v>286517897034</v>
      </c>
      <c r="AJ551" s="58">
        <f t="shared" si="208"/>
        <v>122385500000</v>
      </c>
      <c r="AK551" s="58">
        <v>122385500000</v>
      </c>
      <c r="AL551" s="58">
        <v>0</v>
      </c>
      <c r="AM551" s="58">
        <v>0</v>
      </c>
      <c r="AN551" s="58">
        <v>0</v>
      </c>
      <c r="AO551" s="58">
        <v>0</v>
      </c>
      <c r="AP551" s="58">
        <v>0</v>
      </c>
      <c r="AQ551" s="58">
        <f t="shared" si="209"/>
        <v>10500000000</v>
      </c>
      <c r="AR551" s="58">
        <v>0</v>
      </c>
      <c r="AS551" s="58">
        <v>10500000000</v>
      </c>
      <c r="AT551" s="58">
        <v>0</v>
      </c>
      <c r="AU551" s="58">
        <v>0</v>
      </c>
      <c r="AV551" s="59">
        <f t="shared" si="210"/>
        <v>-111885500000</v>
      </c>
      <c r="AW551" s="59">
        <f t="shared" si="229"/>
        <v>111885500000</v>
      </c>
      <c r="AX551" s="60">
        <f t="shared" si="222"/>
        <v>0</v>
      </c>
      <c r="AY551" s="61">
        <v>1</v>
      </c>
      <c r="AZ551" s="62"/>
      <c r="BA551" s="52">
        <v>1</v>
      </c>
      <c r="BB551" s="6"/>
      <c r="BC551" s="6"/>
      <c r="BD551" s="6"/>
      <c r="BG551" s="5" t="s">
        <v>96</v>
      </c>
      <c r="BH551" s="5" t="s">
        <v>124</v>
      </c>
      <c r="BJ551" s="6">
        <v>1</v>
      </c>
    </row>
    <row r="552" spans="1:62" s="74" customFormat="1" ht="15" customHeight="1" x14ac:dyDescent="0.25">
      <c r="A552" s="75" t="s">
        <v>145</v>
      </c>
      <c r="B552" s="75" t="s">
        <v>145</v>
      </c>
      <c r="C552" s="76" t="s">
        <v>146</v>
      </c>
      <c r="D552" s="77"/>
      <c r="E552" s="77"/>
      <c r="F552" s="78">
        <f>SUM(F543:F550)</f>
        <v>14276143609970.07</v>
      </c>
      <c r="G552" s="78">
        <f t="shared" ref="G552:AZ552" si="230">SUM(G543:G550)</f>
        <v>4448315072016.5596</v>
      </c>
      <c r="H552" s="78">
        <f t="shared" si="230"/>
        <v>3290473979623.2402</v>
      </c>
      <c r="I552" s="78">
        <f t="shared" si="230"/>
        <v>267717874373.29999</v>
      </c>
      <c r="J552" s="78">
        <f t="shared" si="230"/>
        <v>198167283779.07999</v>
      </c>
      <c r="K552" s="78">
        <f t="shared" si="230"/>
        <v>691955934240.93994</v>
      </c>
      <c r="L552" s="78">
        <f t="shared" si="230"/>
        <v>6966517943646.3301</v>
      </c>
      <c r="M552" s="78">
        <f t="shared" si="230"/>
        <v>250761364346.33002</v>
      </c>
      <c r="N552" s="78">
        <f t="shared" si="230"/>
        <v>5254823803000</v>
      </c>
      <c r="O552" s="78">
        <f t="shared" si="230"/>
        <v>1460932776300</v>
      </c>
      <c r="P552" s="78">
        <f t="shared" si="230"/>
        <v>2861310594307.1802</v>
      </c>
      <c r="Q552" s="78">
        <f t="shared" si="230"/>
        <v>164057346486</v>
      </c>
      <c r="R552" s="78">
        <f t="shared" si="230"/>
        <v>0</v>
      </c>
      <c r="S552" s="78">
        <f t="shared" si="230"/>
        <v>1126927731840.6499</v>
      </c>
      <c r="T552" s="78">
        <f t="shared" si="230"/>
        <v>1056868477000</v>
      </c>
      <c r="U552" s="78">
        <f t="shared" si="230"/>
        <v>513457038980.53003</v>
      </c>
      <c r="V552" s="78">
        <f t="shared" si="230"/>
        <v>15172519860424.391</v>
      </c>
      <c r="W552" s="78">
        <f t="shared" si="230"/>
        <v>8897691420758.3789</v>
      </c>
      <c r="X552" s="78">
        <f t="shared" si="230"/>
        <v>6650689310534.2197</v>
      </c>
      <c r="Y552" s="78">
        <f t="shared" si="230"/>
        <v>10350000000</v>
      </c>
      <c r="Z552" s="78">
        <f t="shared" si="230"/>
        <v>4550000000</v>
      </c>
      <c r="AA552" s="78">
        <f t="shared" si="230"/>
        <v>333215551024.16998</v>
      </c>
      <c r="AB552" s="78">
        <f t="shared" si="230"/>
        <v>54419997500</v>
      </c>
      <c r="AC552" s="78">
        <f t="shared" si="230"/>
        <v>446320685190.46997</v>
      </c>
      <c r="AD552" s="78">
        <f t="shared" si="230"/>
        <v>1376660621537.3501</v>
      </c>
      <c r="AE552" s="78">
        <f t="shared" si="230"/>
        <v>21485254972.169998</v>
      </c>
      <c r="AF552" s="78">
        <f t="shared" si="230"/>
        <v>6274828439666.0098</v>
      </c>
      <c r="AG552" s="78">
        <f t="shared" si="230"/>
        <v>344111230632</v>
      </c>
      <c r="AH552" s="78">
        <f t="shared" si="230"/>
        <v>2864382362599.2998</v>
      </c>
      <c r="AI552" s="78">
        <f t="shared" si="230"/>
        <v>3066334846434.71</v>
      </c>
      <c r="AJ552" s="78">
        <f t="shared" si="230"/>
        <v>1251964414372.6201</v>
      </c>
      <c r="AK552" s="78">
        <f t="shared" si="230"/>
        <v>1094874851597.62</v>
      </c>
      <c r="AL552" s="78">
        <f t="shared" si="230"/>
        <v>0</v>
      </c>
      <c r="AM552" s="78">
        <f t="shared" si="230"/>
        <v>0</v>
      </c>
      <c r="AN552" s="78">
        <f t="shared" si="230"/>
        <v>155400000000</v>
      </c>
      <c r="AO552" s="78">
        <f t="shared" si="230"/>
        <v>1025000000</v>
      </c>
      <c r="AP552" s="78">
        <f t="shared" si="230"/>
        <v>664562775</v>
      </c>
      <c r="AQ552" s="78">
        <f t="shared" si="230"/>
        <v>253925176156.01999</v>
      </c>
      <c r="AR552" s="78">
        <f t="shared" si="230"/>
        <v>0</v>
      </c>
      <c r="AS552" s="78">
        <f t="shared" si="230"/>
        <v>224245176156.01999</v>
      </c>
      <c r="AT552" s="78">
        <f t="shared" si="230"/>
        <v>24080000000</v>
      </c>
      <c r="AU552" s="78">
        <f t="shared" si="230"/>
        <v>5600000000</v>
      </c>
      <c r="AV552" s="78">
        <f t="shared" si="230"/>
        <v>-896376250454.32056</v>
      </c>
      <c r="AW552" s="78">
        <f t="shared" si="230"/>
        <v>998039238216.6001</v>
      </c>
      <c r="AX552" s="79">
        <f t="shared" si="230"/>
        <v>101662987762.2796</v>
      </c>
      <c r="AY552" s="80">
        <f t="shared" si="230"/>
        <v>8</v>
      </c>
      <c r="AZ552" s="81">
        <f t="shared" si="230"/>
        <v>0</v>
      </c>
      <c r="BA552" s="64"/>
      <c r="BB552" s="64"/>
      <c r="BC552" s="64"/>
      <c r="BD552" s="64"/>
      <c r="BE552" s="64"/>
      <c r="BF552" s="64"/>
      <c r="BJ552" s="64"/>
    </row>
    <row r="553" spans="1:62" s="74" customFormat="1" ht="15" customHeight="1" x14ac:dyDescent="0.25">
      <c r="A553" s="75" t="s">
        <v>147</v>
      </c>
      <c r="B553" s="75" t="s">
        <v>147</v>
      </c>
      <c r="C553" s="76" t="s">
        <v>148</v>
      </c>
      <c r="D553" s="77"/>
      <c r="E553" s="77"/>
      <c r="F553" s="78">
        <f>SUM(F551)</f>
        <v>2014147068834.05</v>
      </c>
      <c r="G553" s="78">
        <f t="shared" ref="G553:AZ553" si="231">SUM(G551)</f>
        <v>715452847611.03003</v>
      </c>
      <c r="H553" s="78">
        <f t="shared" si="231"/>
        <v>533177647760.28003</v>
      </c>
      <c r="I553" s="78">
        <f t="shared" si="231"/>
        <v>46231038000</v>
      </c>
      <c r="J553" s="78">
        <f t="shared" si="231"/>
        <v>25758161850.75</v>
      </c>
      <c r="K553" s="78">
        <f t="shared" si="231"/>
        <v>110286000000</v>
      </c>
      <c r="L553" s="78">
        <f t="shared" si="231"/>
        <v>1087392416353</v>
      </c>
      <c r="M553" s="78">
        <f t="shared" si="231"/>
        <v>85655993353</v>
      </c>
      <c r="N553" s="78">
        <f t="shared" si="231"/>
        <v>661794756000</v>
      </c>
      <c r="O553" s="78">
        <f t="shared" si="231"/>
        <v>339941667000</v>
      </c>
      <c r="P553" s="78">
        <f t="shared" si="231"/>
        <v>211301804870.01999</v>
      </c>
      <c r="Q553" s="78">
        <f t="shared" si="231"/>
        <v>0</v>
      </c>
      <c r="R553" s="78">
        <f t="shared" si="231"/>
        <v>0</v>
      </c>
      <c r="S553" s="78">
        <f t="shared" si="231"/>
        <v>184188799870.01999</v>
      </c>
      <c r="T553" s="78">
        <f t="shared" si="231"/>
        <v>5000000000</v>
      </c>
      <c r="U553" s="78">
        <f t="shared" si="231"/>
        <v>22113005000</v>
      </c>
      <c r="V553" s="78">
        <f t="shared" si="231"/>
        <v>2126032568834.05</v>
      </c>
      <c r="W553" s="78">
        <f t="shared" si="231"/>
        <v>1241083853516.05</v>
      </c>
      <c r="X553" s="78">
        <f t="shared" si="231"/>
        <v>991172728738.32996</v>
      </c>
      <c r="Y553" s="78">
        <f t="shared" si="231"/>
        <v>0</v>
      </c>
      <c r="Z553" s="78">
        <f t="shared" si="231"/>
        <v>0</v>
      </c>
      <c r="AA553" s="78">
        <f t="shared" si="231"/>
        <v>34097574600</v>
      </c>
      <c r="AB553" s="78">
        <f t="shared" si="231"/>
        <v>2672913000</v>
      </c>
      <c r="AC553" s="78">
        <f t="shared" si="231"/>
        <v>57940869000</v>
      </c>
      <c r="AD553" s="78">
        <f t="shared" si="231"/>
        <v>152199768177.72</v>
      </c>
      <c r="AE553" s="78">
        <f t="shared" si="231"/>
        <v>3000000000</v>
      </c>
      <c r="AF553" s="78">
        <f t="shared" si="231"/>
        <v>884948715318</v>
      </c>
      <c r="AG553" s="78">
        <f t="shared" si="231"/>
        <v>21132491000</v>
      </c>
      <c r="AH553" s="78">
        <f t="shared" si="231"/>
        <v>577298327284</v>
      </c>
      <c r="AI553" s="78">
        <f t="shared" si="231"/>
        <v>286517897034</v>
      </c>
      <c r="AJ553" s="78">
        <f t="shared" si="231"/>
        <v>122385500000</v>
      </c>
      <c r="AK553" s="78">
        <f t="shared" si="231"/>
        <v>122385500000</v>
      </c>
      <c r="AL553" s="78">
        <f t="shared" si="231"/>
        <v>0</v>
      </c>
      <c r="AM553" s="78">
        <f t="shared" si="231"/>
        <v>0</v>
      </c>
      <c r="AN553" s="78">
        <f t="shared" si="231"/>
        <v>0</v>
      </c>
      <c r="AO553" s="78">
        <f t="shared" si="231"/>
        <v>0</v>
      </c>
      <c r="AP553" s="78">
        <f t="shared" si="231"/>
        <v>0</v>
      </c>
      <c r="AQ553" s="78">
        <f t="shared" si="231"/>
        <v>10500000000</v>
      </c>
      <c r="AR553" s="78">
        <f t="shared" si="231"/>
        <v>0</v>
      </c>
      <c r="AS553" s="78">
        <f t="shared" si="231"/>
        <v>10500000000</v>
      </c>
      <c r="AT553" s="78">
        <f t="shared" si="231"/>
        <v>0</v>
      </c>
      <c r="AU553" s="78">
        <f t="shared" si="231"/>
        <v>0</v>
      </c>
      <c r="AV553" s="78">
        <f t="shared" si="231"/>
        <v>-111885500000</v>
      </c>
      <c r="AW553" s="78">
        <f t="shared" si="231"/>
        <v>111885500000</v>
      </c>
      <c r="AX553" s="79">
        <f t="shared" si="231"/>
        <v>0</v>
      </c>
      <c r="AY553" s="80">
        <f t="shared" si="231"/>
        <v>1</v>
      </c>
      <c r="AZ553" s="81">
        <f t="shared" si="231"/>
        <v>0</v>
      </c>
      <c r="BA553" s="64"/>
      <c r="BB553" s="64"/>
      <c r="BC553" s="64"/>
      <c r="BD553" s="64"/>
      <c r="BE553" s="64"/>
      <c r="BF553" s="64"/>
      <c r="BJ553" s="64"/>
    </row>
    <row r="554" spans="1:62" s="74" customFormat="1" ht="15" customHeight="1" x14ac:dyDescent="0.25">
      <c r="A554" s="75" t="s">
        <v>149</v>
      </c>
      <c r="B554" s="75" t="s">
        <v>149</v>
      </c>
      <c r="C554" s="76" t="s">
        <v>692</v>
      </c>
      <c r="D554" s="77"/>
      <c r="E554" s="77"/>
      <c r="F554" s="78">
        <f t="shared" ref="F554:AZ554" si="232">F552+F553</f>
        <v>16290290678804.121</v>
      </c>
      <c r="G554" s="78">
        <f t="shared" si="232"/>
        <v>5163767919627.5898</v>
      </c>
      <c r="H554" s="78">
        <f t="shared" si="232"/>
        <v>3823651627383.5205</v>
      </c>
      <c r="I554" s="78">
        <f t="shared" si="232"/>
        <v>313948912373.29999</v>
      </c>
      <c r="J554" s="78">
        <f t="shared" si="232"/>
        <v>223925445629.82999</v>
      </c>
      <c r="K554" s="78">
        <f t="shared" si="232"/>
        <v>802241934240.93994</v>
      </c>
      <c r="L554" s="78">
        <f t="shared" si="232"/>
        <v>8053910359999.3301</v>
      </c>
      <c r="M554" s="78">
        <f t="shared" si="232"/>
        <v>336417357699.33002</v>
      </c>
      <c r="N554" s="78">
        <f t="shared" si="232"/>
        <v>5916618559000</v>
      </c>
      <c r="O554" s="78">
        <f t="shared" si="232"/>
        <v>1800874443300</v>
      </c>
      <c r="P554" s="78">
        <f t="shared" si="232"/>
        <v>3072612399177.2002</v>
      </c>
      <c r="Q554" s="78">
        <f t="shared" si="232"/>
        <v>164057346486</v>
      </c>
      <c r="R554" s="78">
        <f t="shared" si="232"/>
        <v>0</v>
      </c>
      <c r="S554" s="78">
        <f t="shared" si="232"/>
        <v>1311116531710.6699</v>
      </c>
      <c r="T554" s="78">
        <f t="shared" si="232"/>
        <v>1061868477000</v>
      </c>
      <c r="U554" s="78">
        <f t="shared" si="232"/>
        <v>535570043980.53003</v>
      </c>
      <c r="V554" s="78">
        <f t="shared" si="232"/>
        <v>17298552429258.441</v>
      </c>
      <c r="W554" s="78">
        <f t="shared" si="232"/>
        <v>10138775274274.43</v>
      </c>
      <c r="X554" s="78">
        <f t="shared" si="232"/>
        <v>7641862039272.5498</v>
      </c>
      <c r="Y554" s="78">
        <f t="shared" si="232"/>
        <v>10350000000</v>
      </c>
      <c r="Z554" s="78">
        <f t="shared" si="232"/>
        <v>4550000000</v>
      </c>
      <c r="AA554" s="78">
        <f t="shared" si="232"/>
        <v>367313125624.16998</v>
      </c>
      <c r="AB554" s="78">
        <f t="shared" si="232"/>
        <v>57092910500</v>
      </c>
      <c r="AC554" s="78">
        <f t="shared" si="232"/>
        <v>504261554190.46997</v>
      </c>
      <c r="AD554" s="78">
        <f t="shared" si="232"/>
        <v>1528860389715.0701</v>
      </c>
      <c r="AE554" s="78">
        <f t="shared" si="232"/>
        <v>24485254972.169998</v>
      </c>
      <c r="AF554" s="78">
        <f t="shared" si="232"/>
        <v>7159777154984.0098</v>
      </c>
      <c r="AG554" s="78">
        <f t="shared" si="232"/>
        <v>365243721632</v>
      </c>
      <c r="AH554" s="78">
        <f t="shared" si="232"/>
        <v>3441680689883.2998</v>
      </c>
      <c r="AI554" s="78">
        <f t="shared" si="232"/>
        <v>3352852743468.71</v>
      </c>
      <c r="AJ554" s="78">
        <f t="shared" si="232"/>
        <v>1374349914372.6201</v>
      </c>
      <c r="AK554" s="78">
        <f t="shared" si="232"/>
        <v>1217260351597.6201</v>
      </c>
      <c r="AL554" s="78">
        <f t="shared" si="232"/>
        <v>0</v>
      </c>
      <c r="AM554" s="78">
        <f t="shared" si="232"/>
        <v>0</v>
      </c>
      <c r="AN554" s="78">
        <f t="shared" si="232"/>
        <v>155400000000</v>
      </c>
      <c r="AO554" s="78">
        <f t="shared" si="232"/>
        <v>1025000000</v>
      </c>
      <c r="AP554" s="78">
        <f t="shared" si="232"/>
        <v>664562775</v>
      </c>
      <c r="AQ554" s="78">
        <f t="shared" si="232"/>
        <v>264425176156.01999</v>
      </c>
      <c r="AR554" s="78">
        <f t="shared" si="232"/>
        <v>0</v>
      </c>
      <c r="AS554" s="78">
        <f t="shared" si="232"/>
        <v>234745176156.01999</v>
      </c>
      <c r="AT554" s="78">
        <f t="shared" si="232"/>
        <v>24080000000</v>
      </c>
      <c r="AU554" s="78">
        <f t="shared" si="232"/>
        <v>5600000000</v>
      </c>
      <c r="AV554" s="78">
        <f t="shared" si="232"/>
        <v>-1008261750454.3206</v>
      </c>
      <c r="AW554" s="78">
        <f t="shared" si="232"/>
        <v>1109924738216.6001</v>
      </c>
      <c r="AX554" s="79">
        <f t="shared" si="232"/>
        <v>101662987762.2796</v>
      </c>
      <c r="AY554" s="80">
        <f t="shared" si="232"/>
        <v>9</v>
      </c>
      <c r="AZ554" s="81">
        <f t="shared" si="232"/>
        <v>0</v>
      </c>
      <c r="BA554" s="64"/>
      <c r="BB554" s="64"/>
      <c r="BC554" s="64"/>
      <c r="BD554" s="64"/>
      <c r="BE554" s="64"/>
      <c r="BF554" s="64"/>
      <c r="BJ554" s="64"/>
    </row>
    <row r="555" spans="1:62" s="74" customFormat="1" ht="15" customHeight="1" x14ac:dyDescent="0.25">
      <c r="A555" s="75" t="s">
        <v>151</v>
      </c>
      <c r="B555" s="75" t="s">
        <v>151</v>
      </c>
      <c r="C555" s="76" t="s">
        <v>693</v>
      </c>
      <c r="D555" s="77"/>
      <c r="E555" s="77"/>
      <c r="F555" s="78">
        <f t="shared" ref="F555:AZ555" si="233">F554+F542</f>
        <v>21666335358744.453</v>
      </c>
      <c r="G555" s="78">
        <f t="shared" si="233"/>
        <v>8542846427627.5898</v>
      </c>
      <c r="H555" s="78">
        <f t="shared" si="233"/>
        <v>6873386405383.5205</v>
      </c>
      <c r="I555" s="78">
        <f t="shared" si="233"/>
        <v>361176324873.29999</v>
      </c>
      <c r="J555" s="78">
        <f t="shared" si="233"/>
        <v>331579349629.82996</v>
      </c>
      <c r="K555" s="78">
        <f t="shared" si="233"/>
        <v>976704347740.93994</v>
      </c>
      <c r="L555" s="78">
        <f t="shared" si="233"/>
        <v>9235836012950.6602</v>
      </c>
      <c r="M555" s="78">
        <f t="shared" si="233"/>
        <v>490075836650.66003</v>
      </c>
      <c r="N555" s="78">
        <f t="shared" si="233"/>
        <v>6766762783000</v>
      </c>
      <c r="O555" s="78">
        <f t="shared" si="233"/>
        <v>1978997393300</v>
      </c>
      <c r="P555" s="78">
        <f t="shared" si="233"/>
        <v>3887652918166.2002</v>
      </c>
      <c r="Q555" s="78">
        <f t="shared" si="233"/>
        <v>168730746486</v>
      </c>
      <c r="R555" s="78">
        <f t="shared" si="233"/>
        <v>0</v>
      </c>
      <c r="S555" s="78">
        <f t="shared" si="233"/>
        <v>1311116531710.6699</v>
      </c>
      <c r="T555" s="78">
        <f t="shared" si="233"/>
        <v>1587877477000</v>
      </c>
      <c r="U555" s="78">
        <f t="shared" si="233"/>
        <v>819928162969.53003</v>
      </c>
      <c r="V555" s="78">
        <f t="shared" si="233"/>
        <v>23003279538990.762</v>
      </c>
      <c r="W555" s="78">
        <f t="shared" si="233"/>
        <v>14167279615600.301</v>
      </c>
      <c r="X555" s="78">
        <f t="shared" si="233"/>
        <v>8582953230083.2197</v>
      </c>
      <c r="Y555" s="78">
        <f t="shared" si="233"/>
        <v>10350000000</v>
      </c>
      <c r="Z555" s="78">
        <f t="shared" si="233"/>
        <v>14550000000</v>
      </c>
      <c r="AA555" s="78">
        <f t="shared" si="233"/>
        <v>1347151339624.1699</v>
      </c>
      <c r="AB555" s="78">
        <f t="shared" si="233"/>
        <v>236635695500</v>
      </c>
      <c r="AC555" s="78">
        <f t="shared" si="233"/>
        <v>1653816721290.47</v>
      </c>
      <c r="AD555" s="78">
        <f t="shared" si="233"/>
        <v>2282337374130.27</v>
      </c>
      <c r="AE555" s="78">
        <f t="shared" si="233"/>
        <v>39485254972.169998</v>
      </c>
      <c r="AF555" s="78">
        <f t="shared" si="233"/>
        <v>8835999923390.459</v>
      </c>
      <c r="AG555" s="78">
        <f t="shared" si="233"/>
        <v>467770670140</v>
      </c>
      <c r="AH555" s="78">
        <f t="shared" si="233"/>
        <v>4210422580063.75</v>
      </c>
      <c r="AI555" s="78">
        <f t="shared" si="233"/>
        <v>4157806673186.71</v>
      </c>
      <c r="AJ555" s="78">
        <f t="shared" si="233"/>
        <v>1790028884537.3901</v>
      </c>
      <c r="AK555" s="78">
        <f t="shared" si="233"/>
        <v>1632939321762.3901</v>
      </c>
      <c r="AL555" s="78">
        <f t="shared" si="233"/>
        <v>0</v>
      </c>
      <c r="AM555" s="78">
        <f t="shared" si="233"/>
        <v>0</v>
      </c>
      <c r="AN555" s="78">
        <f t="shared" si="233"/>
        <v>155400000000</v>
      </c>
      <c r="AO555" s="78">
        <f t="shared" si="233"/>
        <v>1025000000</v>
      </c>
      <c r="AP555" s="78">
        <f t="shared" si="233"/>
        <v>664562775</v>
      </c>
      <c r="AQ555" s="78">
        <f t="shared" si="233"/>
        <v>314425176156.02002</v>
      </c>
      <c r="AR555" s="78">
        <f t="shared" si="233"/>
        <v>0</v>
      </c>
      <c r="AS555" s="78">
        <f t="shared" si="233"/>
        <v>284745176156.02002</v>
      </c>
      <c r="AT555" s="78">
        <f t="shared" si="233"/>
        <v>24080000000</v>
      </c>
      <c r="AU555" s="78">
        <f t="shared" si="233"/>
        <v>5600000000</v>
      </c>
      <c r="AV555" s="78">
        <f t="shared" si="233"/>
        <v>-1336944180246.3108</v>
      </c>
      <c r="AW555" s="78">
        <f t="shared" si="233"/>
        <v>1475603708381.3701</v>
      </c>
      <c r="AX555" s="79">
        <f t="shared" si="233"/>
        <v>138659528135.05939</v>
      </c>
      <c r="AY555" s="80">
        <f t="shared" si="233"/>
        <v>10</v>
      </c>
      <c r="AZ555" s="81">
        <f t="shared" si="233"/>
        <v>0</v>
      </c>
      <c r="BA555" s="64"/>
      <c r="BB555" s="64"/>
      <c r="BC555" s="64"/>
      <c r="BD555" s="64"/>
      <c r="BE555" s="64"/>
      <c r="BF555" s="64"/>
      <c r="BJ555" s="64"/>
    </row>
    <row r="556" spans="1:62" ht="15" customHeight="1" x14ac:dyDescent="0.25">
      <c r="A556" s="42" t="s">
        <v>694</v>
      </c>
      <c r="B556" s="42" t="s">
        <v>694</v>
      </c>
      <c r="C556" s="43" t="s">
        <v>695</v>
      </c>
      <c r="D556" s="44" t="s">
        <v>117</v>
      </c>
      <c r="E556" s="86">
        <v>42366</v>
      </c>
      <c r="F556" s="82">
        <f t="shared" si="201"/>
        <v>3576520815258</v>
      </c>
      <c r="G556" s="47">
        <f t="shared" si="202"/>
        <v>1384517817450</v>
      </c>
      <c r="H556" s="47">
        <v>1015124279000</v>
      </c>
      <c r="I556" s="47">
        <v>27218391100</v>
      </c>
      <c r="J556" s="47">
        <v>114508661900</v>
      </c>
      <c r="K556" s="47">
        <v>227666485450</v>
      </c>
      <c r="L556" s="47">
        <f t="shared" si="203"/>
        <v>1565970193808</v>
      </c>
      <c r="M556" s="47">
        <v>192824364808</v>
      </c>
      <c r="N556" s="47">
        <v>1117691709000</v>
      </c>
      <c r="O556" s="47">
        <v>255454120000</v>
      </c>
      <c r="P556" s="47">
        <f t="shared" si="204"/>
        <v>626032804000</v>
      </c>
      <c r="Q556" s="47">
        <v>14241004000</v>
      </c>
      <c r="R556" s="47">
        <v>0</v>
      </c>
      <c r="S556" s="47">
        <v>0</v>
      </c>
      <c r="T556" s="47">
        <v>611791800000</v>
      </c>
      <c r="U556" s="47">
        <v>0</v>
      </c>
      <c r="V556" s="47">
        <f t="shared" si="205"/>
        <v>3575495994258</v>
      </c>
      <c r="W556" s="47">
        <f t="shared" si="206"/>
        <v>1946919425608</v>
      </c>
      <c r="X556" s="47">
        <v>648449200450</v>
      </c>
      <c r="Y556" s="47">
        <v>0</v>
      </c>
      <c r="Z556" s="47">
        <v>0</v>
      </c>
      <c r="AA556" s="47">
        <v>749481363000</v>
      </c>
      <c r="AB556" s="47">
        <v>33648890000</v>
      </c>
      <c r="AC556" s="47">
        <v>477787961238.96002</v>
      </c>
      <c r="AD556" s="47">
        <v>26621050919.040001</v>
      </c>
      <c r="AE556" s="47">
        <v>10930960000</v>
      </c>
      <c r="AF556" s="47">
        <f t="shared" si="207"/>
        <v>1628576568650</v>
      </c>
      <c r="AG556" s="47">
        <v>131099471300</v>
      </c>
      <c r="AH556" s="47">
        <v>809514110149.85999</v>
      </c>
      <c r="AI556" s="47">
        <v>687962987200.14001</v>
      </c>
      <c r="AJ556" s="47">
        <f t="shared" si="208"/>
        <v>30000000000</v>
      </c>
      <c r="AK556" s="47">
        <v>30000000000</v>
      </c>
      <c r="AL556" s="47">
        <v>0</v>
      </c>
      <c r="AM556" s="47">
        <v>0</v>
      </c>
      <c r="AN556" s="47">
        <v>0</v>
      </c>
      <c r="AO556" s="47">
        <v>0</v>
      </c>
      <c r="AP556" s="47">
        <v>0</v>
      </c>
      <c r="AQ556" s="47">
        <f t="shared" si="209"/>
        <v>31024821000</v>
      </c>
      <c r="AR556" s="47">
        <v>0</v>
      </c>
      <c r="AS556" s="47">
        <v>31024821000</v>
      </c>
      <c r="AT556" s="47">
        <v>0</v>
      </c>
      <c r="AU556" s="47">
        <v>0</v>
      </c>
      <c r="AV556" s="48">
        <f t="shared" si="210"/>
        <v>1024821000</v>
      </c>
      <c r="AW556" s="48">
        <f t="shared" si="229"/>
        <v>-1024821000</v>
      </c>
      <c r="AX556" s="49">
        <f t="shared" si="222"/>
        <v>0</v>
      </c>
      <c r="AY556" s="50">
        <v>1</v>
      </c>
      <c r="AZ556" s="51"/>
      <c r="BA556" s="6" t="s">
        <v>95</v>
      </c>
      <c r="BB556" s="52">
        <v>1</v>
      </c>
      <c r="BC556" s="6"/>
      <c r="BD556" s="6"/>
      <c r="BG556" s="5" t="s">
        <v>96</v>
      </c>
      <c r="BH556" s="5" t="s">
        <v>109</v>
      </c>
      <c r="BJ556" s="6">
        <v>1</v>
      </c>
    </row>
    <row r="557" spans="1:62" ht="15" customHeight="1" x14ac:dyDescent="0.25">
      <c r="A557" s="67">
        <f>A551+1</f>
        <v>414</v>
      </c>
      <c r="B557" s="67">
        <v>1</v>
      </c>
      <c r="C557" s="54" t="s">
        <v>696</v>
      </c>
      <c r="D557" s="55" t="s">
        <v>104</v>
      </c>
      <c r="E557" s="56">
        <v>42366</v>
      </c>
      <c r="F557" s="57">
        <f t="shared" si="201"/>
        <v>1623870195568.8599</v>
      </c>
      <c r="G557" s="58">
        <f t="shared" si="202"/>
        <v>108391236943.52</v>
      </c>
      <c r="H557" s="58">
        <v>11760868144</v>
      </c>
      <c r="I557" s="58">
        <v>18752595000</v>
      </c>
      <c r="J557" s="58">
        <v>4354399088.5200005</v>
      </c>
      <c r="K557" s="58">
        <v>73523374711</v>
      </c>
      <c r="L557" s="58">
        <f t="shared" si="203"/>
        <v>1332953520453.8398</v>
      </c>
      <c r="M557" s="58">
        <v>42425079753.839996</v>
      </c>
      <c r="N557" s="58">
        <v>895038270000</v>
      </c>
      <c r="O557" s="58">
        <v>395490170700</v>
      </c>
      <c r="P557" s="58">
        <f t="shared" si="204"/>
        <v>182525438171.5</v>
      </c>
      <c r="Q557" s="58">
        <v>3082817585</v>
      </c>
      <c r="R557" s="58">
        <v>0</v>
      </c>
      <c r="S557" s="58">
        <v>42720484586.5</v>
      </c>
      <c r="T557" s="58">
        <v>0</v>
      </c>
      <c r="U557" s="58">
        <v>136722136000</v>
      </c>
      <c r="V557" s="58">
        <f t="shared" si="205"/>
        <v>1633794411343.8601</v>
      </c>
      <c r="W557" s="58">
        <f t="shared" si="206"/>
        <v>1087767709868.8601</v>
      </c>
      <c r="X557" s="58">
        <v>845396159673.14001</v>
      </c>
      <c r="Y557" s="58">
        <v>0</v>
      </c>
      <c r="Z557" s="58">
        <v>0</v>
      </c>
      <c r="AA557" s="58">
        <v>16094532000</v>
      </c>
      <c r="AB557" s="58">
        <v>1350000000</v>
      </c>
      <c r="AC557" s="58">
        <v>3051346314.4000001</v>
      </c>
      <c r="AD557" s="58">
        <v>218075671881.32001</v>
      </c>
      <c r="AE557" s="58">
        <v>3800000000</v>
      </c>
      <c r="AF557" s="58">
        <f t="shared" si="207"/>
        <v>546026701475</v>
      </c>
      <c r="AG557" s="58">
        <v>78367659600</v>
      </c>
      <c r="AH557" s="58">
        <v>192768190559</v>
      </c>
      <c r="AI557" s="58">
        <v>274890851316</v>
      </c>
      <c r="AJ557" s="58">
        <f t="shared" si="208"/>
        <v>20024215775</v>
      </c>
      <c r="AK557" s="58">
        <v>15484215775</v>
      </c>
      <c r="AL557" s="58">
        <v>0</v>
      </c>
      <c r="AM557" s="58">
        <v>0</v>
      </c>
      <c r="AN557" s="58">
        <v>0</v>
      </c>
      <c r="AO557" s="58">
        <v>40000000</v>
      </c>
      <c r="AP557" s="58">
        <v>4500000000</v>
      </c>
      <c r="AQ557" s="58">
        <f t="shared" si="209"/>
        <v>10100000000</v>
      </c>
      <c r="AR557" s="58">
        <v>0</v>
      </c>
      <c r="AS557" s="58">
        <v>7100000000</v>
      </c>
      <c r="AT557" s="58">
        <v>3000000000</v>
      </c>
      <c r="AU557" s="58">
        <v>0</v>
      </c>
      <c r="AV557" s="59">
        <f t="shared" si="210"/>
        <v>-9924215775.0002441</v>
      </c>
      <c r="AW557" s="59">
        <f t="shared" si="229"/>
        <v>9924215775</v>
      </c>
      <c r="AX557" s="60">
        <f t="shared" si="222"/>
        <v>-2.44140625E-4</v>
      </c>
      <c r="AY557" s="61">
        <v>1</v>
      </c>
      <c r="AZ557" s="62"/>
      <c r="BA557" s="52">
        <v>1</v>
      </c>
      <c r="BB557" s="6"/>
      <c r="BC557" s="6"/>
      <c r="BD557" s="6"/>
      <c r="BE557" s="52">
        <v>1</v>
      </c>
      <c r="BG557" s="5" t="s">
        <v>96</v>
      </c>
      <c r="BH557" s="5" t="s">
        <v>97</v>
      </c>
      <c r="BJ557" s="6">
        <v>1</v>
      </c>
    </row>
    <row r="558" spans="1:62" s="74" customFormat="1" ht="15" customHeight="1" x14ac:dyDescent="0.25">
      <c r="A558" s="53">
        <f t="shared" ref="A558:B566" si="234">A557+1</f>
        <v>415</v>
      </c>
      <c r="B558" s="53">
        <f t="shared" si="234"/>
        <v>2</v>
      </c>
      <c r="C558" s="68" t="s">
        <v>697</v>
      </c>
      <c r="D558" s="55" t="s">
        <v>121</v>
      </c>
      <c r="E558" s="56">
        <v>42369</v>
      </c>
      <c r="F558" s="69">
        <f t="shared" si="201"/>
        <v>1096188044433</v>
      </c>
      <c r="G558" s="70">
        <f t="shared" si="202"/>
        <v>80020464024</v>
      </c>
      <c r="H558" s="70">
        <v>6996331000</v>
      </c>
      <c r="I558" s="70">
        <v>13830595900</v>
      </c>
      <c r="J558" s="70">
        <v>11980414377</v>
      </c>
      <c r="K558" s="70">
        <v>47213122747</v>
      </c>
      <c r="L558" s="70">
        <f t="shared" si="203"/>
        <v>905270577563</v>
      </c>
      <c r="M558" s="70">
        <v>60300514543</v>
      </c>
      <c r="N558" s="70">
        <v>582218962000</v>
      </c>
      <c r="O558" s="70">
        <v>262751101020</v>
      </c>
      <c r="P558" s="70">
        <f t="shared" si="204"/>
        <v>110897002846</v>
      </c>
      <c r="Q558" s="70">
        <v>2418827500</v>
      </c>
      <c r="R558" s="70">
        <v>0</v>
      </c>
      <c r="S558" s="70">
        <v>22264896346</v>
      </c>
      <c r="T558" s="70">
        <v>38474329000</v>
      </c>
      <c r="U558" s="70">
        <v>47738950000</v>
      </c>
      <c r="V558" s="70">
        <f t="shared" si="205"/>
        <v>1123476425733</v>
      </c>
      <c r="W558" s="70">
        <f t="shared" si="206"/>
        <v>703977789239</v>
      </c>
      <c r="X558" s="70">
        <v>553784822277</v>
      </c>
      <c r="Y558" s="70">
        <v>0</v>
      </c>
      <c r="Z558" s="70">
        <v>0</v>
      </c>
      <c r="AA558" s="70">
        <v>9472596562</v>
      </c>
      <c r="AB558" s="70">
        <v>0</v>
      </c>
      <c r="AC558" s="70">
        <v>0</v>
      </c>
      <c r="AD558" s="70">
        <v>112599113900</v>
      </c>
      <c r="AE558" s="70">
        <v>28121256500</v>
      </c>
      <c r="AF558" s="70">
        <f t="shared" si="207"/>
        <v>419498636494</v>
      </c>
      <c r="AG558" s="70">
        <v>47205594529</v>
      </c>
      <c r="AH558" s="70">
        <v>160782435489</v>
      </c>
      <c r="AI558" s="70">
        <v>211510606476</v>
      </c>
      <c r="AJ558" s="70">
        <f t="shared" si="208"/>
        <v>36788381300</v>
      </c>
      <c r="AK558" s="70">
        <v>36788381300</v>
      </c>
      <c r="AL558" s="70">
        <v>0</v>
      </c>
      <c r="AM558" s="70">
        <v>0</v>
      </c>
      <c r="AN558" s="70">
        <v>0</v>
      </c>
      <c r="AO558" s="70">
        <v>0</v>
      </c>
      <c r="AP558" s="70">
        <v>0</v>
      </c>
      <c r="AQ558" s="70">
        <f t="shared" si="209"/>
        <v>9500000000</v>
      </c>
      <c r="AR558" s="70">
        <v>0</v>
      </c>
      <c r="AS558" s="70">
        <v>9500000000</v>
      </c>
      <c r="AT558" s="70">
        <v>0</v>
      </c>
      <c r="AU558" s="70">
        <v>0</v>
      </c>
      <c r="AV558" s="71">
        <f t="shared" si="210"/>
        <v>-27288381300</v>
      </c>
      <c r="AW558" s="71">
        <f t="shared" si="229"/>
        <v>27288381300</v>
      </c>
      <c r="AX558" s="60">
        <f t="shared" si="222"/>
        <v>0</v>
      </c>
      <c r="AY558" s="72">
        <v>1</v>
      </c>
      <c r="AZ558" s="73"/>
      <c r="BA558" s="52">
        <v>1</v>
      </c>
      <c r="BB558" s="64"/>
      <c r="BC558" s="64"/>
      <c r="BD558" s="64"/>
      <c r="BE558" s="64"/>
      <c r="BF558" s="64"/>
      <c r="BG558" s="5" t="s">
        <v>96</v>
      </c>
      <c r="BH558" s="74" t="s">
        <v>102</v>
      </c>
      <c r="BJ558" s="64"/>
    </row>
    <row r="559" spans="1:62" ht="15" customHeight="1" x14ac:dyDescent="0.25">
      <c r="A559" s="53">
        <f t="shared" si="234"/>
        <v>416</v>
      </c>
      <c r="B559" s="53">
        <f t="shared" si="234"/>
        <v>3</v>
      </c>
      <c r="C559" s="54" t="s">
        <v>698</v>
      </c>
      <c r="D559" s="55" t="s">
        <v>143</v>
      </c>
      <c r="E559" s="56">
        <v>42355</v>
      </c>
      <c r="F559" s="57">
        <f t="shared" si="201"/>
        <v>1575142075410.77</v>
      </c>
      <c r="G559" s="58">
        <f t="shared" si="202"/>
        <v>218185457110.45001</v>
      </c>
      <c r="H559" s="58">
        <v>99165893382.25</v>
      </c>
      <c r="I559" s="58">
        <v>18050468452.200001</v>
      </c>
      <c r="J559" s="58">
        <v>14710012573</v>
      </c>
      <c r="K559" s="58">
        <v>86259082703</v>
      </c>
      <c r="L559" s="58">
        <f t="shared" si="203"/>
        <v>1035920462620</v>
      </c>
      <c r="M559" s="58">
        <v>69248328000</v>
      </c>
      <c r="N559" s="58">
        <v>784744357000</v>
      </c>
      <c r="O559" s="58">
        <v>181927777620</v>
      </c>
      <c r="P559" s="58">
        <f t="shared" si="204"/>
        <v>321036155680.32001</v>
      </c>
      <c r="Q559" s="58">
        <v>12800219841</v>
      </c>
      <c r="R559" s="58">
        <v>0</v>
      </c>
      <c r="S559" s="58">
        <v>53121950839.32</v>
      </c>
      <c r="T559" s="58">
        <v>170117473000</v>
      </c>
      <c r="U559" s="58">
        <v>84996512000</v>
      </c>
      <c r="V559" s="58">
        <f t="shared" si="205"/>
        <v>1563013286773.77</v>
      </c>
      <c r="W559" s="58">
        <f t="shared" si="206"/>
        <v>936677120000.7699</v>
      </c>
      <c r="X559" s="58">
        <v>734794008059.83997</v>
      </c>
      <c r="Y559" s="58">
        <v>3500000000</v>
      </c>
      <c r="Z559" s="58">
        <v>0</v>
      </c>
      <c r="AA559" s="58">
        <v>6030000000</v>
      </c>
      <c r="AB559" s="58">
        <v>2690000000</v>
      </c>
      <c r="AC559" s="58">
        <v>11721636183.440001</v>
      </c>
      <c r="AD559" s="58">
        <v>176941475757.48999</v>
      </c>
      <c r="AE559" s="58">
        <v>1000000000</v>
      </c>
      <c r="AF559" s="58">
        <f t="shared" si="207"/>
        <v>626336166773</v>
      </c>
      <c r="AG559" s="58">
        <v>50269209489</v>
      </c>
      <c r="AH559" s="58">
        <v>289470991887</v>
      </c>
      <c r="AI559" s="58">
        <v>286595965397</v>
      </c>
      <c r="AJ559" s="58">
        <f t="shared" si="208"/>
        <v>15871211363</v>
      </c>
      <c r="AK559" s="58">
        <v>15641549000</v>
      </c>
      <c r="AL559" s="58">
        <v>0</v>
      </c>
      <c r="AM559" s="58">
        <v>0</v>
      </c>
      <c r="AN559" s="58">
        <v>0</v>
      </c>
      <c r="AO559" s="58">
        <v>229662363</v>
      </c>
      <c r="AP559" s="58">
        <v>0</v>
      </c>
      <c r="AQ559" s="58">
        <f t="shared" si="209"/>
        <v>28000000000</v>
      </c>
      <c r="AR559" s="58">
        <v>0</v>
      </c>
      <c r="AS559" s="58">
        <v>13000000000</v>
      </c>
      <c r="AT559" s="58">
        <v>15000000000</v>
      </c>
      <c r="AU559" s="58">
        <v>0</v>
      </c>
      <c r="AV559" s="59">
        <f t="shared" si="210"/>
        <v>12128788637</v>
      </c>
      <c r="AW559" s="59">
        <f t="shared" si="229"/>
        <v>-12128788637</v>
      </c>
      <c r="AX559" s="60">
        <f t="shared" si="222"/>
        <v>0</v>
      </c>
      <c r="AY559" s="61">
        <v>1</v>
      </c>
      <c r="AZ559" s="62"/>
      <c r="BA559" s="52">
        <v>1</v>
      </c>
      <c r="BB559" s="6"/>
      <c r="BC559" s="6"/>
      <c r="BD559" s="6"/>
      <c r="BE559" s="6">
        <v>1</v>
      </c>
      <c r="BG559" s="5" t="s">
        <v>96</v>
      </c>
      <c r="BH559" s="5" t="s">
        <v>106</v>
      </c>
      <c r="BJ559" s="6">
        <v>1</v>
      </c>
    </row>
    <row r="560" spans="1:62" ht="15" customHeight="1" x14ac:dyDescent="0.25">
      <c r="A560" s="53">
        <f t="shared" si="234"/>
        <v>417</v>
      </c>
      <c r="B560" s="53">
        <f t="shared" si="234"/>
        <v>4</v>
      </c>
      <c r="C560" s="54" t="s">
        <v>699</v>
      </c>
      <c r="D560" s="55" t="s">
        <v>123</v>
      </c>
      <c r="E560" s="56">
        <v>42368</v>
      </c>
      <c r="F560" s="57">
        <f t="shared" si="201"/>
        <v>2378105008830</v>
      </c>
      <c r="G560" s="58">
        <f t="shared" si="202"/>
        <v>253549510488</v>
      </c>
      <c r="H560" s="58">
        <v>45804857310</v>
      </c>
      <c r="I560" s="58">
        <v>49310655562</v>
      </c>
      <c r="J560" s="58">
        <v>24154851550</v>
      </c>
      <c r="K560" s="58">
        <v>134279146066</v>
      </c>
      <c r="L560" s="58">
        <f t="shared" si="203"/>
        <v>1518496790460</v>
      </c>
      <c r="M560" s="58">
        <v>110104868000</v>
      </c>
      <c r="N560" s="58">
        <v>1162763206000</v>
      </c>
      <c r="O560" s="58">
        <v>245628716460</v>
      </c>
      <c r="P560" s="58">
        <f t="shared" si="204"/>
        <v>606058707882</v>
      </c>
      <c r="Q560" s="58">
        <v>7470693450</v>
      </c>
      <c r="R560" s="58">
        <v>0</v>
      </c>
      <c r="S560" s="58">
        <v>69656340432</v>
      </c>
      <c r="T560" s="58">
        <v>364462911000</v>
      </c>
      <c r="U560" s="58">
        <v>164468763000</v>
      </c>
      <c r="V560" s="58">
        <f t="shared" si="205"/>
        <v>2415336200191</v>
      </c>
      <c r="W560" s="58">
        <f t="shared" si="206"/>
        <v>1570981830043</v>
      </c>
      <c r="X560" s="58">
        <v>1209243852156</v>
      </c>
      <c r="Y560" s="58">
        <v>1000000000</v>
      </c>
      <c r="Z560" s="58">
        <v>0</v>
      </c>
      <c r="AA560" s="58">
        <v>28509396000</v>
      </c>
      <c r="AB560" s="58">
        <v>23605820000</v>
      </c>
      <c r="AC560" s="58">
        <v>9511551287</v>
      </c>
      <c r="AD560" s="58">
        <v>293111210600</v>
      </c>
      <c r="AE560" s="58">
        <v>6000000000</v>
      </c>
      <c r="AF560" s="58">
        <f t="shared" si="207"/>
        <v>844354370148</v>
      </c>
      <c r="AG560" s="58">
        <v>38543383564</v>
      </c>
      <c r="AH560" s="58">
        <v>327553009851</v>
      </c>
      <c r="AI560" s="58">
        <v>478257976733</v>
      </c>
      <c r="AJ560" s="58">
        <f t="shared" si="208"/>
        <v>89031191361</v>
      </c>
      <c r="AK560" s="58">
        <v>69817211361</v>
      </c>
      <c r="AL560" s="58">
        <v>0</v>
      </c>
      <c r="AM560" s="58">
        <v>0</v>
      </c>
      <c r="AN560" s="58">
        <v>0</v>
      </c>
      <c r="AO560" s="58">
        <v>28980000</v>
      </c>
      <c r="AP560" s="58">
        <v>19185000000</v>
      </c>
      <c r="AQ560" s="58">
        <f t="shared" si="209"/>
        <v>51800000000</v>
      </c>
      <c r="AR560" s="58">
        <v>0</v>
      </c>
      <c r="AS560" s="58">
        <v>34500000000</v>
      </c>
      <c r="AT560" s="58">
        <v>17300000000</v>
      </c>
      <c r="AU560" s="58">
        <v>0</v>
      </c>
      <c r="AV560" s="59">
        <f t="shared" si="210"/>
        <v>-37231191361</v>
      </c>
      <c r="AW560" s="59">
        <f t="shared" si="229"/>
        <v>37231191361</v>
      </c>
      <c r="AX560" s="60">
        <f t="shared" si="222"/>
        <v>0</v>
      </c>
      <c r="AY560" s="61">
        <v>1</v>
      </c>
      <c r="AZ560" s="62"/>
      <c r="BA560" s="52">
        <v>1</v>
      </c>
      <c r="BB560" s="6"/>
      <c r="BC560" s="6"/>
      <c r="BD560" s="6"/>
      <c r="BE560" s="6">
        <v>1</v>
      </c>
      <c r="BG560" s="5" t="s">
        <v>96</v>
      </c>
      <c r="BH560" s="5" t="s">
        <v>124</v>
      </c>
      <c r="BJ560" s="6">
        <v>1</v>
      </c>
    </row>
    <row r="561" spans="1:62" ht="15" customHeight="1" x14ac:dyDescent="0.25">
      <c r="A561" s="53">
        <f t="shared" si="234"/>
        <v>418</v>
      </c>
      <c r="B561" s="53">
        <f t="shared" si="234"/>
        <v>5</v>
      </c>
      <c r="C561" s="54" t="s">
        <v>700</v>
      </c>
      <c r="D561" s="55" t="s">
        <v>143</v>
      </c>
      <c r="E561" s="56">
        <v>42368</v>
      </c>
      <c r="F561" s="57">
        <f t="shared" si="201"/>
        <v>803825755501.17004</v>
      </c>
      <c r="G561" s="58">
        <f t="shared" si="202"/>
        <v>144565524683</v>
      </c>
      <c r="H561" s="58">
        <v>54166726968</v>
      </c>
      <c r="I561" s="58">
        <v>10286890000</v>
      </c>
      <c r="J561" s="58">
        <v>3528573312</v>
      </c>
      <c r="K561" s="58">
        <v>76583334403</v>
      </c>
      <c r="L561" s="58">
        <f t="shared" si="203"/>
        <v>553961116558</v>
      </c>
      <c r="M561" s="58">
        <v>18227106558</v>
      </c>
      <c r="N561" s="58">
        <v>398209000000</v>
      </c>
      <c r="O561" s="58">
        <v>137525010000</v>
      </c>
      <c r="P561" s="58">
        <f t="shared" si="204"/>
        <v>105299114260.17</v>
      </c>
      <c r="Q561" s="58">
        <v>1250000000</v>
      </c>
      <c r="R561" s="58">
        <v>0</v>
      </c>
      <c r="S561" s="58">
        <v>29849591260.169998</v>
      </c>
      <c r="T561" s="58">
        <v>47176815000</v>
      </c>
      <c r="U561" s="58">
        <v>27022708000</v>
      </c>
      <c r="V561" s="58">
        <f t="shared" si="205"/>
        <v>843910781667.06995</v>
      </c>
      <c r="W561" s="58">
        <f t="shared" si="206"/>
        <v>355654831167.06995</v>
      </c>
      <c r="X561" s="58">
        <v>261440322512.97</v>
      </c>
      <c r="Y561" s="58">
        <v>0</v>
      </c>
      <c r="Z561" s="58">
        <v>0</v>
      </c>
      <c r="AA561" s="58">
        <v>4825000000</v>
      </c>
      <c r="AB561" s="58">
        <v>14035866635</v>
      </c>
      <c r="AC561" s="58">
        <v>5554083359</v>
      </c>
      <c r="AD561" s="58">
        <v>68799558660.100006</v>
      </c>
      <c r="AE561" s="58">
        <v>1000000000</v>
      </c>
      <c r="AF561" s="58">
        <f t="shared" si="207"/>
        <v>488255950500</v>
      </c>
      <c r="AG561" s="58">
        <v>63037878600</v>
      </c>
      <c r="AH561" s="58">
        <v>178075179000</v>
      </c>
      <c r="AI561" s="58">
        <v>247142892900</v>
      </c>
      <c r="AJ561" s="58">
        <f t="shared" si="208"/>
        <v>48085026165.900002</v>
      </c>
      <c r="AK561" s="58">
        <v>48085026165.900002</v>
      </c>
      <c r="AL561" s="58">
        <v>0</v>
      </c>
      <c r="AM561" s="58">
        <v>0</v>
      </c>
      <c r="AN561" s="58">
        <v>0</v>
      </c>
      <c r="AO561" s="58">
        <v>0</v>
      </c>
      <c r="AP561" s="58">
        <v>0</v>
      </c>
      <c r="AQ561" s="58">
        <f t="shared" si="209"/>
        <v>8000000000</v>
      </c>
      <c r="AR561" s="58">
        <v>0</v>
      </c>
      <c r="AS561" s="58">
        <v>8000000000</v>
      </c>
      <c r="AT561" s="58">
        <v>0</v>
      </c>
      <c r="AU561" s="58">
        <v>0</v>
      </c>
      <c r="AV561" s="59">
        <f t="shared" si="210"/>
        <v>-40085026165.899902</v>
      </c>
      <c r="AW561" s="59">
        <f t="shared" si="229"/>
        <v>40085026165.900002</v>
      </c>
      <c r="AX561" s="60">
        <f t="shared" si="222"/>
        <v>9.918212890625E-5</v>
      </c>
      <c r="AY561" s="61">
        <v>1</v>
      </c>
      <c r="AZ561" s="62"/>
      <c r="BA561" s="52">
        <v>1</v>
      </c>
      <c r="BB561" s="6"/>
      <c r="BC561" s="6"/>
      <c r="BD561" s="6"/>
      <c r="BE561" s="52">
        <v>1</v>
      </c>
      <c r="BG561" s="5" t="s">
        <v>96</v>
      </c>
      <c r="BH561" s="5" t="s">
        <v>109</v>
      </c>
      <c r="BJ561" s="6">
        <v>1</v>
      </c>
    </row>
    <row r="562" spans="1:62" ht="15" customHeight="1" x14ac:dyDescent="0.25">
      <c r="A562" s="53">
        <f t="shared" si="234"/>
        <v>419</v>
      </c>
      <c r="B562" s="53">
        <f t="shared" si="234"/>
        <v>6</v>
      </c>
      <c r="C562" s="54" t="s">
        <v>701</v>
      </c>
      <c r="D562" s="55" t="s">
        <v>119</v>
      </c>
      <c r="E562" s="56">
        <v>42366</v>
      </c>
      <c r="F562" s="57">
        <f t="shared" si="201"/>
        <v>1523348649842.4299</v>
      </c>
      <c r="G562" s="58">
        <f t="shared" si="202"/>
        <v>140392165151.5</v>
      </c>
      <c r="H562" s="58">
        <v>22785751500</v>
      </c>
      <c r="I562" s="58">
        <v>18456213861</v>
      </c>
      <c r="J562" s="58">
        <v>20875000000</v>
      </c>
      <c r="K562" s="58">
        <v>78275199790.5</v>
      </c>
      <c r="L562" s="58">
        <f t="shared" si="203"/>
        <v>1050248567380</v>
      </c>
      <c r="M562" s="58">
        <v>48428350000</v>
      </c>
      <c r="N562" s="58">
        <v>830267942000</v>
      </c>
      <c r="O562" s="58">
        <v>171552275380</v>
      </c>
      <c r="P562" s="58">
        <f t="shared" si="204"/>
        <v>332707917310.92999</v>
      </c>
      <c r="Q562" s="58">
        <v>1924033000</v>
      </c>
      <c r="R562" s="58">
        <v>0</v>
      </c>
      <c r="S562" s="58">
        <v>38637105310.93</v>
      </c>
      <c r="T562" s="58">
        <v>190904230000</v>
      </c>
      <c r="U562" s="58">
        <v>101242549000</v>
      </c>
      <c r="V562" s="58">
        <f t="shared" si="205"/>
        <v>1527851758601.8501</v>
      </c>
      <c r="W562" s="58">
        <f t="shared" si="206"/>
        <v>990432828678.58008</v>
      </c>
      <c r="X562" s="58">
        <v>748892545072.14001</v>
      </c>
      <c r="Y562" s="58">
        <v>0</v>
      </c>
      <c r="Z562" s="58">
        <v>0</v>
      </c>
      <c r="AA562" s="58">
        <v>6446900000</v>
      </c>
      <c r="AB562" s="58">
        <v>6842373000</v>
      </c>
      <c r="AC562" s="58">
        <v>4142393400</v>
      </c>
      <c r="AD562" s="58">
        <v>222275357876.39999</v>
      </c>
      <c r="AE562" s="58">
        <v>1833259330.04</v>
      </c>
      <c r="AF562" s="58">
        <f t="shared" si="207"/>
        <v>537418929923.27002</v>
      </c>
      <c r="AG562" s="58">
        <v>34914199606</v>
      </c>
      <c r="AH562" s="58">
        <v>263848250608</v>
      </c>
      <c r="AI562" s="58">
        <v>238656479709.26999</v>
      </c>
      <c r="AJ562" s="58">
        <f t="shared" si="208"/>
        <v>9803108759.4200001</v>
      </c>
      <c r="AK562" s="58">
        <v>9803108759.4200001</v>
      </c>
      <c r="AL562" s="58">
        <v>0</v>
      </c>
      <c r="AM562" s="58">
        <v>0</v>
      </c>
      <c r="AN562" s="58">
        <v>0</v>
      </c>
      <c r="AO562" s="58">
        <v>0</v>
      </c>
      <c r="AP562" s="58">
        <v>0</v>
      </c>
      <c r="AQ562" s="58">
        <f t="shared" si="209"/>
        <v>5300000000</v>
      </c>
      <c r="AR562" s="58">
        <v>0</v>
      </c>
      <c r="AS562" s="58">
        <v>5300000000</v>
      </c>
      <c r="AT562" s="58">
        <v>0</v>
      </c>
      <c r="AU562" s="58">
        <v>0</v>
      </c>
      <c r="AV562" s="59">
        <f t="shared" si="210"/>
        <v>-4503108759.420166</v>
      </c>
      <c r="AW562" s="59">
        <f t="shared" si="229"/>
        <v>4503108759.4200001</v>
      </c>
      <c r="AX562" s="60">
        <f t="shared" si="222"/>
        <v>-1.659393310546875E-4</v>
      </c>
      <c r="AY562" s="61">
        <v>1</v>
      </c>
      <c r="AZ562" s="62"/>
      <c r="BA562" s="52">
        <v>1</v>
      </c>
      <c r="BB562" s="6"/>
      <c r="BC562" s="6"/>
      <c r="BD562" s="6"/>
      <c r="BE562" s="52">
        <v>1</v>
      </c>
      <c r="BG562" s="5" t="s">
        <v>96</v>
      </c>
      <c r="BH562" s="5" t="s">
        <v>106</v>
      </c>
      <c r="BJ562" s="6">
        <v>1</v>
      </c>
    </row>
    <row r="563" spans="1:62" ht="15" customHeight="1" x14ac:dyDescent="0.25">
      <c r="A563" s="53">
        <f t="shared" si="234"/>
        <v>420</v>
      </c>
      <c r="B563" s="53">
        <f t="shared" si="234"/>
        <v>7</v>
      </c>
      <c r="C563" s="68" t="s">
        <v>702</v>
      </c>
      <c r="D563" s="55" t="s">
        <v>99</v>
      </c>
      <c r="E563" s="56">
        <v>42367</v>
      </c>
      <c r="F563" s="69">
        <f t="shared" si="201"/>
        <v>825527786000</v>
      </c>
      <c r="G563" s="58">
        <f t="shared" si="202"/>
        <v>41299756601</v>
      </c>
      <c r="H563" s="58">
        <v>14179941401</v>
      </c>
      <c r="I563" s="58">
        <v>18938315200</v>
      </c>
      <c r="J563" s="58">
        <v>3500000000</v>
      </c>
      <c r="K563" s="58">
        <v>4681500000</v>
      </c>
      <c r="L563" s="58">
        <f t="shared" si="203"/>
        <v>619235827000</v>
      </c>
      <c r="M563" s="58">
        <v>86580092000</v>
      </c>
      <c r="N563" s="58">
        <v>402617985000</v>
      </c>
      <c r="O563" s="58">
        <v>130037750000</v>
      </c>
      <c r="P563" s="58">
        <f t="shared" si="204"/>
        <v>164992202399</v>
      </c>
      <c r="Q563" s="58">
        <v>18953616000</v>
      </c>
      <c r="R563" s="58">
        <v>0</v>
      </c>
      <c r="S563" s="58">
        <v>33845529399</v>
      </c>
      <c r="T563" s="58">
        <v>74793892000</v>
      </c>
      <c r="U563" s="58">
        <v>37399165000</v>
      </c>
      <c r="V563" s="58">
        <f t="shared" si="205"/>
        <v>813027786000</v>
      </c>
      <c r="W563" s="58">
        <f t="shared" si="206"/>
        <v>430073046615</v>
      </c>
      <c r="X563" s="58">
        <v>338738575827</v>
      </c>
      <c r="Y563" s="58">
        <v>0</v>
      </c>
      <c r="Z563" s="58">
        <v>0</v>
      </c>
      <c r="AA563" s="58">
        <v>9905692000</v>
      </c>
      <c r="AB563" s="58">
        <v>8032916667</v>
      </c>
      <c r="AC563" s="58">
        <v>1777873500</v>
      </c>
      <c r="AD563" s="58">
        <v>69617988621</v>
      </c>
      <c r="AE563" s="58">
        <v>2000000000</v>
      </c>
      <c r="AF563" s="58">
        <f t="shared" si="207"/>
        <v>382954739385</v>
      </c>
      <c r="AG563" s="58">
        <v>14782040209</v>
      </c>
      <c r="AH563" s="58">
        <v>173550269162</v>
      </c>
      <c r="AI563" s="58">
        <v>194622430014</v>
      </c>
      <c r="AJ563" s="58">
        <f t="shared" si="208"/>
        <v>0</v>
      </c>
      <c r="AK563" s="58">
        <v>0</v>
      </c>
      <c r="AL563" s="58">
        <v>0</v>
      </c>
      <c r="AM563" s="58">
        <v>0</v>
      </c>
      <c r="AN563" s="58">
        <v>0</v>
      </c>
      <c r="AO563" s="58">
        <v>0</v>
      </c>
      <c r="AP563" s="58">
        <v>0</v>
      </c>
      <c r="AQ563" s="58">
        <f t="shared" si="209"/>
        <v>12500000000</v>
      </c>
      <c r="AR563" s="58">
        <v>0</v>
      </c>
      <c r="AS563" s="58">
        <v>12500000000</v>
      </c>
      <c r="AT563" s="58">
        <v>0</v>
      </c>
      <c r="AU563" s="58">
        <v>0</v>
      </c>
      <c r="AV563" s="59">
        <f t="shared" si="210"/>
        <v>12500000000</v>
      </c>
      <c r="AW563" s="59">
        <f t="shared" si="229"/>
        <v>-12500000000</v>
      </c>
      <c r="AX563" s="60">
        <f t="shared" si="222"/>
        <v>0</v>
      </c>
      <c r="AY563" s="61">
        <v>1</v>
      </c>
      <c r="AZ563" s="62"/>
      <c r="BA563" s="52">
        <v>1</v>
      </c>
      <c r="BB563" s="6"/>
      <c r="BC563" s="6"/>
      <c r="BD563" s="6"/>
      <c r="BE563" s="6">
        <v>1</v>
      </c>
      <c r="BG563" s="5" t="s">
        <v>96</v>
      </c>
      <c r="BH563" s="5" t="s">
        <v>97</v>
      </c>
      <c r="BJ563" s="6">
        <v>1</v>
      </c>
    </row>
    <row r="564" spans="1:62" ht="15" customHeight="1" x14ac:dyDescent="0.25">
      <c r="A564" s="53">
        <f t="shared" si="234"/>
        <v>421</v>
      </c>
      <c r="B564" s="53">
        <f t="shared" si="234"/>
        <v>8</v>
      </c>
      <c r="C564" s="54" t="s">
        <v>703</v>
      </c>
      <c r="D564" s="55" t="s">
        <v>104</v>
      </c>
      <c r="E564" s="56">
        <v>42369</v>
      </c>
      <c r="F564" s="57">
        <f t="shared" ref="F564:F643" si="235">G564+L564+P564</f>
        <v>1850273150913</v>
      </c>
      <c r="G564" s="58">
        <f t="shared" ref="G564:G643" si="236">H564+I564+J564+K564</f>
        <v>161144851813</v>
      </c>
      <c r="H564" s="58">
        <v>48714482865</v>
      </c>
      <c r="I564" s="58">
        <v>30081486244</v>
      </c>
      <c r="J564" s="58">
        <v>3357884508</v>
      </c>
      <c r="K564" s="58">
        <v>78990998196</v>
      </c>
      <c r="L564" s="58">
        <f t="shared" ref="L564:L643" si="237">M564+N564+O564</f>
        <v>1533991357100</v>
      </c>
      <c r="M564" s="58">
        <v>104953726000</v>
      </c>
      <c r="N564" s="58">
        <v>998650731000</v>
      </c>
      <c r="O564" s="58">
        <v>430386900100</v>
      </c>
      <c r="P564" s="58">
        <f t="shared" ref="P564:P643" si="238">Q564+R564+S564+T564+U564</f>
        <v>155136942000</v>
      </c>
      <c r="Q564" s="58">
        <v>7114262000</v>
      </c>
      <c r="R564" s="58">
        <v>0</v>
      </c>
      <c r="S564" s="58">
        <v>50119036000</v>
      </c>
      <c r="T564" s="58">
        <v>5000000000</v>
      </c>
      <c r="U564" s="58">
        <v>92903644000</v>
      </c>
      <c r="V564" s="58">
        <f t="shared" ref="V564:V643" si="239">W564+AF564</f>
        <v>1813173150913</v>
      </c>
      <c r="W564" s="58">
        <f t="shared" ref="W564:W643" si="240">X564+Y564+Z564+AA564+AB564+AC564+AD564+AE564</f>
        <v>1294504186913</v>
      </c>
      <c r="X564" s="58">
        <v>1047362105057</v>
      </c>
      <c r="Y564" s="58">
        <v>4300000000</v>
      </c>
      <c r="Z564" s="58">
        <v>0</v>
      </c>
      <c r="AA564" s="58">
        <v>17665000000</v>
      </c>
      <c r="AB564" s="58">
        <v>1901395245</v>
      </c>
      <c r="AC564" s="58">
        <v>7879596911</v>
      </c>
      <c r="AD564" s="58">
        <v>214396089700</v>
      </c>
      <c r="AE564" s="58">
        <v>1000000000</v>
      </c>
      <c r="AF564" s="58">
        <f t="shared" ref="AF564:AF643" si="241">AG564+AH564+AI564</f>
        <v>518668964000</v>
      </c>
      <c r="AG564" s="58">
        <v>34653200175</v>
      </c>
      <c r="AH564" s="58">
        <v>289506440549</v>
      </c>
      <c r="AI564" s="58">
        <v>194509323276</v>
      </c>
      <c r="AJ564" s="58">
        <f t="shared" ref="AJ564:AJ643" si="242">AK564+AL564+AM564+AN564+AO564+AP564</f>
        <v>0</v>
      </c>
      <c r="AK564" s="58">
        <v>0</v>
      </c>
      <c r="AL564" s="58">
        <v>0</v>
      </c>
      <c r="AM564" s="58">
        <v>0</v>
      </c>
      <c r="AN564" s="58">
        <v>0</v>
      </c>
      <c r="AO564" s="58">
        <v>0</v>
      </c>
      <c r="AP564" s="58">
        <v>0</v>
      </c>
      <c r="AQ564" s="58">
        <f t="shared" ref="AQ564:AQ643" si="243">AR564+AS564+AT564+AU564</f>
        <v>37100000000</v>
      </c>
      <c r="AR564" s="58">
        <v>0</v>
      </c>
      <c r="AS564" s="58">
        <v>12300000000</v>
      </c>
      <c r="AT564" s="58">
        <v>24800000000</v>
      </c>
      <c r="AU564" s="58">
        <v>0</v>
      </c>
      <c r="AV564" s="59">
        <f t="shared" ref="AV564:AV643" si="244">F564-V564</f>
        <v>37100000000</v>
      </c>
      <c r="AW564" s="59">
        <f t="shared" si="229"/>
        <v>-37100000000</v>
      </c>
      <c r="AX564" s="60">
        <f t="shared" si="222"/>
        <v>0</v>
      </c>
      <c r="AY564" s="61">
        <v>1</v>
      </c>
      <c r="AZ564" s="62"/>
      <c r="BA564" s="52">
        <v>1</v>
      </c>
      <c r="BB564" s="6"/>
      <c r="BC564" s="6"/>
      <c r="BD564" s="6"/>
      <c r="BE564" s="6">
        <v>1</v>
      </c>
      <c r="BG564" s="5" t="s">
        <v>96</v>
      </c>
      <c r="BH564" s="5" t="s">
        <v>109</v>
      </c>
      <c r="BJ564" s="6">
        <v>1</v>
      </c>
    </row>
    <row r="565" spans="1:62" ht="15" customHeight="1" x14ac:dyDescent="0.25">
      <c r="A565" s="53">
        <f t="shared" si="234"/>
        <v>422</v>
      </c>
      <c r="B565" s="53">
        <f t="shared" si="234"/>
        <v>9</v>
      </c>
      <c r="C565" s="54" t="s">
        <v>704</v>
      </c>
      <c r="D565" s="55" t="s">
        <v>143</v>
      </c>
      <c r="E565" s="56">
        <v>42346</v>
      </c>
      <c r="F565" s="57">
        <f t="shared" si="235"/>
        <v>808235025916</v>
      </c>
      <c r="G565" s="58">
        <f t="shared" si="236"/>
        <v>33420741868</v>
      </c>
      <c r="H565" s="58">
        <v>11773800000</v>
      </c>
      <c r="I565" s="58">
        <v>8126262868</v>
      </c>
      <c r="J565" s="58">
        <v>900000000</v>
      </c>
      <c r="K565" s="58">
        <v>12620679000</v>
      </c>
      <c r="L565" s="58">
        <f t="shared" si="237"/>
        <v>621959424663</v>
      </c>
      <c r="M565" s="58">
        <v>23890065663</v>
      </c>
      <c r="N565" s="58">
        <v>464125442000</v>
      </c>
      <c r="O565" s="58">
        <v>133943917000</v>
      </c>
      <c r="P565" s="58">
        <f t="shared" si="238"/>
        <v>152854859385</v>
      </c>
      <c r="Q565" s="58">
        <v>0</v>
      </c>
      <c r="R565" s="58">
        <v>0</v>
      </c>
      <c r="S565" s="58">
        <v>34611386685</v>
      </c>
      <c r="T565" s="58">
        <v>113243472700</v>
      </c>
      <c r="U565" s="58">
        <v>5000000000</v>
      </c>
      <c r="V565" s="58">
        <f t="shared" si="239"/>
        <v>837495699294.59998</v>
      </c>
      <c r="W565" s="58">
        <f t="shared" si="240"/>
        <v>470200394696.59998</v>
      </c>
      <c r="X565" s="58">
        <v>448688698040.59998</v>
      </c>
      <c r="Y565" s="58">
        <v>0</v>
      </c>
      <c r="Z565" s="58">
        <v>0</v>
      </c>
      <c r="AA565" s="58">
        <v>12748400000</v>
      </c>
      <c r="AB565" s="58">
        <v>5940885000</v>
      </c>
      <c r="AC565" s="58">
        <v>0</v>
      </c>
      <c r="AD565" s="58">
        <v>822411656</v>
      </c>
      <c r="AE565" s="58">
        <v>2000000000</v>
      </c>
      <c r="AF565" s="58">
        <f t="shared" si="241"/>
        <v>367295304598</v>
      </c>
      <c r="AG565" s="58">
        <v>38776318000</v>
      </c>
      <c r="AH565" s="58">
        <v>126950944327</v>
      </c>
      <c r="AI565" s="58">
        <v>201568042271</v>
      </c>
      <c r="AJ565" s="58">
        <f t="shared" si="242"/>
        <v>32610673378.599998</v>
      </c>
      <c r="AK565" s="58">
        <v>32610673378.599998</v>
      </c>
      <c r="AL565" s="58">
        <v>0</v>
      </c>
      <c r="AM565" s="58">
        <v>0</v>
      </c>
      <c r="AN565" s="58">
        <v>0</v>
      </c>
      <c r="AO565" s="58">
        <v>0</v>
      </c>
      <c r="AP565" s="58">
        <v>0</v>
      </c>
      <c r="AQ565" s="58">
        <f t="shared" si="243"/>
        <v>3350000000</v>
      </c>
      <c r="AR565" s="58">
        <v>0</v>
      </c>
      <c r="AS565" s="58">
        <v>3350000000</v>
      </c>
      <c r="AT565" s="58">
        <v>0</v>
      </c>
      <c r="AU565" s="58">
        <v>0</v>
      </c>
      <c r="AV565" s="59">
        <f t="shared" si="244"/>
        <v>-29260673378.599976</v>
      </c>
      <c r="AW565" s="59">
        <f t="shared" si="229"/>
        <v>29260673378.599998</v>
      </c>
      <c r="AX565" s="60">
        <f t="shared" si="222"/>
        <v>0</v>
      </c>
      <c r="AY565" s="61">
        <v>1</v>
      </c>
      <c r="AZ565" s="62"/>
      <c r="BA565" s="52">
        <v>1</v>
      </c>
      <c r="BB565" s="6"/>
      <c r="BC565" s="6"/>
      <c r="BD565" s="6"/>
      <c r="BE565" s="6">
        <v>1</v>
      </c>
      <c r="BG565" s="5" t="s">
        <v>96</v>
      </c>
      <c r="BH565" s="5" t="s">
        <v>137</v>
      </c>
      <c r="BJ565" s="6">
        <v>1</v>
      </c>
    </row>
    <row r="566" spans="1:62" ht="15" customHeight="1" x14ac:dyDescent="0.25">
      <c r="A566" s="53">
        <f t="shared" si="234"/>
        <v>423</v>
      </c>
      <c r="B566" s="53">
        <f t="shared" si="234"/>
        <v>10</v>
      </c>
      <c r="C566" s="68" t="s">
        <v>705</v>
      </c>
      <c r="D566" s="55" t="s">
        <v>135</v>
      </c>
      <c r="E566" s="56">
        <v>42367</v>
      </c>
      <c r="F566" s="69">
        <f t="shared" si="235"/>
        <v>1309963250298.8501</v>
      </c>
      <c r="G566" s="58">
        <f t="shared" si="236"/>
        <v>255000000000</v>
      </c>
      <c r="H566" s="58">
        <v>102835000000</v>
      </c>
      <c r="I566" s="58">
        <v>20234820000</v>
      </c>
      <c r="J566" s="58">
        <v>6400000000</v>
      </c>
      <c r="K566" s="58">
        <v>125530180000</v>
      </c>
      <c r="L566" s="58">
        <f t="shared" si="237"/>
        <v>810516804776</v>
      </c>
      <c r="M566" s="58">
        <v>58105032776</v>
      </c>
      <c r="N566" s="58">
        <v>609016722000</v>
      </c>
      <c r="O566" s="58">
        <v>143395050000</v>
      </c>
      <c r="P566" s="58">
        <f t="shared" si="238"/>
        <v>244446445522.85001</v>
      </c>
      <c r="Q566" s="58">
        <v>9000000000</v>
      </c>
      <c r="R566" s="58">
        <v>0</v>
      </c>
      <c r="S566" s="58">
        <v>60909871522.849998</v>
      </c>
      <c r="T566" s="58">
        <v>174536574000</v>
      </c>
      <c r="U566" s="58">
        <v>0</v>
      </c>
      <c r="V566" s="58">
        <f t="shared" si="239"/>
        <v>1344563250298.8501</v>
      </c>
      <c r="W566" s="58">
        <f t="shared" si="240"/>
        <v>674467237783.64001</v>
      </c>
      <c r="X566" s="58">
        <v>634213931703.33997</v>
      </c>
      <c r="Y566" s="58">
        <v>0</v>
      </c>
      <c r="Z566" s="58">
        <v>0</v>
      </c>
      <c r="AA566" s="58">
        <v>18963570000</v>
      </c>
      <c r="AB566" s="58">
        <v>18321937300.299999</v>
      </c>
      <c r="AC566" s="58">
        <v>0</v>
      </c>
      <c r="AD566" s="58">
        <v>912798780</v>
      </c>
      <c r="AE566" s="58">
        <v>2055000000</v>
      </c>
      <c r="AF566" s="58">
        <f t="shared" si="241"/>
        <v>670096012515.20996</v>
      </c>
      <c r="AG566" s="58">
        <v>99337876789</v>
      </c>
      <c r="AH566" s="58">
        <v>315926425468</v>
      </c>
      <c r="AI566" s="58">
        <v>254831710258.20999</v>
      </c>
      <c r="AJ566" s="58">
        <f t="shared" si="242"/>
        <v>55000000000</v>
      </c>
      <c r="AK566" s="58">
        <v>55000000000</v>
      </c>
      <c r="AL566" s="58">
        <v>0</v>
      </c>
      <c r="AM566" s="58">
        <v>0</v>
      </c>
      <c r="AN566" s="58">
        <v>0</v>
      </c>
      <c r="AO566" s="58">
        <v>0</v>
      </c>
      <c r="AP566" s="58">
        <v>0</v>
      </c>
      <c r="AQ566" s="58">
        <f t="shared" si="243"/>
        <v>20400000000</v>
      </c>
      <c r="AR566" s="58">
        <v>0</v>
      </c>
      <c r="AS566" s="58">
        <v>20400000000</v>
      </c>
      <c r="AT566" s="58">
        <v>0</v>
      </c>
      <c r="AU566" s="58">
        <v>0</v>
      </c>
      <c r="AV566" s="59">
        <f t="shared" si="244"/>
        <v>-34600000000</v>
      </c>
      <c r="AW566" s="59">
        <f t="shared" si="229"/>
        <v>34600000000</v>
      </c>
      <c r="AX566" s="60">
        <f t="shared" si="222"/>
        <v>0</v>
      </c>
      <c r="AY566" s="61">
        <v>1</v>
      </c>
      <c r="AZ566" s="62"/>
      <c r="BA566" s="52">
        <v>1</v>
      </c>
      <c r="BB566" s="6"/>
      <c r="BC566" s="6"/>
      <c r="BD566" s="6"/>
      <c r="BE566" s="52">
        <v>1</v>
      </c>
      <c r="BG566" s="5" t="s">
        <v>96</v>
      </c>
      <c r="BH566" s="5" t="s">
        <v>130</v>
      </c>
      <c r="BJ566" s="6">
        <v>1</v>
      </c>
    </row>
    <row r="567" spans="1:62" s="74" customFormat="1" ht="15" customHeight="1" x14ac:dyDescent="0.25">
      <c r="A567" s="75" t="s">
        <v>145</v>
      </c>
      <c r="B567" s="75" t="s">
        <v>145</v>
      </c>
      <c r="C567" s="76" t="s">
        <v>146</v>
      </c>
      <c r="D567" s="77"/>
      <c r="E567" s="77"/>
      <c r="F567" s="78">
        <f>SUM(F557:F564)</f>
        <v>11676280666499.23</v>
      </c>
      <c r="G567" s="78">
        <f t="shared" ref="G567:AZ567" si="245">SUM(G557:G564)</f>
        <v>1147548966814.47</v>
      </c>
      <c r="H567" s="78">
        <f t="shared" si="245"/>
        <v>303574852570.25</v>
      </c>
      <c r="I567" s="78">
        <f t="shared" si="245"/>
        <v>177707220219.20001</v>
      </c>
      <c r="J567" s="78">
        <f t="shared" si="245"/>
        <v>86461135408.520004</v>
      </c>
      <c r="K567" s="78">
        <f t="shared" si="245"/>
        <v>579805758616.5</v>
      </c>
      <c r="L567" s="78">
        <f t="shared" si="245"/>
        <v>8550078219134.8398</v>
      </c>
      <c r="M567" s="78">
        <f t="shared" si="245"/>
        <v>540268064854.83997</v>
      </c>
      <c r="N567" s="78">
        <f t="shared" si="245"/>
        <v>6054510453000</v>
      </c>
      <c r="O567" s="78">
        <f t="shared" si="245"/>
        <v>1955299701280</v>
      </c>
      <c r="P567" s="78">
        <f t="shared" si="245"/>
        <v>1978653480549.9199</v>
      </c>
      <c r="Q567" s="78">
        <f t="shared" si="245"/>
        <v>55014469376</v>
      </c>
      <c r="R567" s="78">
        <f t="shared" si="245"/>
        <v>0</v>
      </c>
      <c r="S567" s="78">
        <f t="shared" si="245"/>
        <v>340214934173.91998</v>
      </c>
      <c r="T567" s="78">
        <f t="shared" si="245"/>
        <v>890929650000</v>
      </c>
      <c r="U567" s="78">
        <f t="shared" si="245"/>
        <v>692494427000</v>
      </c>
      <c r="V567" s="78">
        <f t="shared" si="245"/>
        <v>11733583801223.551</v>
      </c>
      <c r="W567" s="78">
        <f t="shared" si="245"/>
        <v>7370069342525.2803</v>
      </c>
      <c r="X567" s="78">
        <f t="shared" si="245"/>
        <v>5739652390635.0898</v>
      </c>
      <c r="Y567" s="78">
        <f t="shared" si="245"/>
        <v>8800000000</v>
      </c>
      <c r="Z567" s="78">
        <f t="shared" si="245"/>
        <v>0</v>
      </c>
      <c r="AA567" s="78">
        <f t="shared" si="245"/>
        <v>98949116562</v>
      </c>
      <c r="AB567" s="78">
        <f t="shared" si="245"/>
        <v>58458371547</v>
      </c>
      <c r="AC567" s="78">
        <f t="shared" si="245"/>
        <v>43638480954.839996</v>
      </c>
      <c r="AD567" s="78">
        <f t="shared" si="245"/>
        <v>1375816466996.3101</v>
      </c>
      <c r="AE567" s="78">
        <f t="shared" si="245"/>
        <v>44754515830.040001</v>
      </c>
      <c r="AF567" s="78">
        <f t="shared" si="245"/>
        <v>4363514458698.27</v>
      </c>
      <c r="AG567" s="78">
        <f t="shared" si="245"/>
        <v>361773165772</v>
      </c>
      <c r="AH567" s="78">
        <f t="shared" si="245"/>
        <v>1875554767105</v>
      </c>
      <c r="AI567" s="78">
        <f t="shared" si="245"/>
        <v>2126186525821.27</v>
      </c>
      <c r="AJ567" s="78">
        <f t="shared" si="245"/>
        <v>219603134724.32001</v>
      </c>
      <c r="AK567" s="78">
        <f t="shared" si="245"/>
        <v>195619492361.32001</v>
      </c>
      <c r="AL567" s="78">
        <f t="shared" si="245"/>
        <v>0</v>
      </c>
      <c r="AM567" s="78">
        <f t="shared" si="245"/>
        <v>0</v>
      </c>
      <c r="AN567" s="78">
        <f t="shared" si="245"/>
        <v>0</v>
      </c>
      <c r="AO567" s="78">
        <f t="shared" si="245"/>
        <v>298642363</v>
      </c>
      <c r="AP567" s="78">
        <f t="shared" si="245"/>
        <v>23685000000</v>
      </c>
      <c r="AQ567" s="78">
        <f t="shared" si="245"/>
        <v>162300000000</v>
      </c>
      <c r="AR567" s="78">
        <f t="shared" si="245"/>
        <v>0</v>
      </c>
      <c r="AS567" s="78">
        <f t="shared" si="245"/>
        <v>102200000000</v>
      </c>
      <c r="AT567" s="78">
        <f t="shared" si="245"/>
        <v>60100000000</v>
      </c>
      <c r="AU567" s="78">
        <f t="shared" si="245"/>
        <v>0</v>
      </c>
      <c r="AV567" s="78">
        <f t="shared" si="245"/>
        <v>-57303134724.320312</v>
      </c>
      <c r="AW567" s="78">
        <f t="shared" si="245"/>
        <v>57303134724.319992</v>
      </c>
      <c r="AX567" s="79">
        <f t="shared" si="245"/>
        <v>-3.108978271484375E-4</v>
      </c>
      <c r="AY567" s="80">
        <f t="shared" si="245"/>
        <v>8</v>
      </c>
      <c r="AZ567" s="81">
        <f t="shared" si="245"/>
        <v>0</v>
      </c>
      <c r="BA567" s="64"/>
      <c r="BB567" s="64"/>
      <c r="BC567" s="64"/>
      <c r="BD567" s="64"/>
      <c r="BE567" s="64"/>
      <c r="BF567" s="64"/>
      <c r="BJ567" s="64"/>
    </row>
    <row r="568" spans="1:62" s="74" customFormat="1" ht="15" customHeight="1" x14ac:dyDescent="0.25">
      <c r="A568" s="75" t="s">
        <v>147</v>
      </c>
      <c r="B568" s="75" t="s">
        <v>147</v>
      </c>
      <c r="C568" s="76" t="s">
        <v>148</v>
      </c>
      <c r="D568" s="77"/>
      <c r="E568" s="77"/>
      <c r="F568" s="78">
        <f>SUM(F565:F566)</f>
        <v>2118198276214.8501</v>
      </c>
      <c r="G568" s="78">
        <f t="shared" ref="G568:AZ568" si="246">SUM(G565:G566)</f>
        <v>288420741868</v>
      </c>
      <c r="H568" s="78">
        <f t="shared" si="246"/>
        <v>114608800000</v>
      </c>
      <c r="I568" s="78">
        <f t="shared" si="246"/>
        <v>28361082868</v>
      </c>
      <c r="J568" s="78">
        <f t="shared" si="246"/>
        <v>7300000000</v>
      </c>
      <c r="K568" s="78">
        <f t="shared" si="246"/>
        <v>138150859000</v>
      </c>
      <c r="L568" s="78">
        <f t="shared" si="246"/>
        <v>1432476229439</v>
      </c>
      <c r="M568" s="78">
        <f t="shared" si="246"/>
        <v>81995098439</v>
      </c>
      <c r="N568" s="78">
        <f t="shared" si="246"/>
        <v>1073142164000</v>
      </c>
      <c r="O568" s="78">
        <f t="shared" si="246"/>
        <v>277338967000</v>
      </c>
      <c r="P568" s="78">
        <f t="shared" si="246"/>
        <v>397301304907.84998</v>
      </c>
      <c r="Q568" s="78">
        <f t="shared" si="246"/>
        <v>9000000000</v>
      </c>
      <c r="R568" s="78">
        <f t="shared" si="246"/>
        <v>0</v>
      </c>
      <c r="S568" s="78">
        <f t="shared" si="246"/>
        <v>95521258207.850006</v>
      </c>
      <c r="T568" s="78">
        <f t="shared" si="246"/>
        <v>287780046700</v>
      </c>
      <c r="U568" s="78">
        <f t="shared" si="246"/>
        <v>5000000000</v>
      </c>
      <c r="V568" s="78">
        <f t="shared" si="246"/>
        <v>2182058949593.4502</v>
      </c>
      <c r="W568" s="78">
        <f t="shared" si="246"/>
        <v>1144667632480.24</v>
      </c>
      <c r="X568" s="78">
        <f t="shared" si="246"/>
        <v>1082902629743.9399</v>
      </c>
      <c r="Y568" s="78">
        <f t="shared" si="246"/>
        <v>0</v>
      </c>
      <c r="Z568" s="78">
        <f t="shared" si="246"/>
        <v>0</v>
      </c>
      <c r="AA568" s="78">
        <f t="shared" si="246"/>
        <v>31711970000</v>
      </c>
      <c r="AB568" s="78">
        <f t="shared" si="246"/>
        <v>24262822300.299999</v>
      </c>
      <c r="AC568" s="78">
        <f t="shared" si="246"/>
        <v>0</v>
      </c>
      <c r="AD568" s="78">
        <f t="shared" si="246"/>
        <v>1735210436</v>
      </c>
      <c r="AE568" s="78">
        <f t="shared" si="246"/>
        <v>4055000000</v>
      </c>
      <c r="AF568" s="78">
        <f t="shared" si="246"/>
        <v>1037391317113.21</v>
      </c>
      <c r="AG568" s="78">
        <f t="shared" si="246"/>
        <v>138114194789</v>
      </c>
      <c r="AH568" s="78">
        <f t="shared" si="246"/>
        <v>442877369795</v>
      </c>
      <c r="AI568" s="78">
        <f t="shared" si="246"/>
        <v>456399752529.20996</v>
      </c>
      <c r="AJ568" s="78">
        <f t="shared" si="246"/>
        <v>87610673378.600006</v>
      </c>
      <c r="AK568" s="78">
        <f t="shared" si="246"/>
        <v>87610673378.600006</v>
      </c>
      <c r="AL568" s="78">
        <f t="shared" si="246"/>
        <v>0</v>
      </c>
      <c r="AM568" s="78">
        <f t="shared" si="246"/>
        <v>0</v>
      </c>
      <c r="AN568" s="78">
        <f t="shared" si="246"/>
        <v>0</v>
      </c>
      <c r="AO568" s="78">
        <f t="shared" si="246"/>
        <v>0</v>
      </c>
      <c r="AP568" s="78">
        <f t="shared" si="246"/>
        <v>0</v>
      </c>
      <c r="AQ568" s="78">
        <f t="shared" si="246"/>
        <v>23750000000</v>
      </c>
      <c r="AR568" s="78">
        <f t="shared" si="246"/>
        <v>0</v>
      </c>
      <c r="AS568" s="78">
        <f t="shared" si="246"/>
        <v>23750000000</v>
      </c>
      <c r="AT568" s="78">
        <f t="shared" si="246"/>
        <v>0</v>
      </c>
      <c r="AU568" s="78">
        <f t="shared" si="246"/>
        <v>0</v>
      </c>
      <c r="AV568" s="78">
        <f t="shared" si="246"/>
        <v>-63860673378.599976</v>
      </c>
      <c r="AW568" s="78">
        <f t="shared" si="246"/>
        <v>63860673378.599998</v>
      </c>
      <c r="AX568" s="79">
        <f t="shared" si="246"/>
        <v>0</v>
      </c>
      <c r="AY568" s="80">
        <f t="shared" si="246"/>
        <v>2</v>
      </c>
      <c r="AZ568" s="81">
        <f t="shared" si="246"/>
        <v>0</v>
      </c>
      <c r="BA568" s="64"/>
      <c r="BB568" s="64"/>
      <c r="BC568" s="64"/>
      <c r="BD568" s="64"/>
      <c r="BE568" s="64"/>
      <c r="BF568" s="64"/>
      <c r="BJ568" s="64"/>
    </row>
    <row r="569" spans="1:62" s="74" customFormat="1" ht="15" customHeight="1" x14ac:dyDescent="0.25">
      <c r="A569" s="75" t="s">
        <v>149</v>
      </c>
      <c r="B569" s="75" t="s">
        <v>149</v>
      </c>
      <c r="C569" s="76" t="s">
        <v>706</v>
      </c>
      <c r="D569" s="77"/>
      <c r="E569" s="77"/>
      <c r="F569" s="78">
        <f t="shared" ref="F569:AZ569" si="247">F567+F568</f>
        <v>13794478942714.08</v>
      </c>
      <c r="G569" s="78">
        <f t="shared" si="247"/>
        <v>1435969708682.47</v>
      </c>
      <c r="H569" s="78">
        <f t="shared" si="247"/>
        <v>418183652570.25</v>
      </c>
      <c r="I569" s="78">
        <f t="shared" si="247"/>
        <v>206068303087.20001</v>
      </c>
      <c r="J569" s="78">
        <f t="shared" si="247"/>
        <v>93761135408.520004</v>
      </c>
      <c r="K569" s="78">
        <f t="shared" si="247"/>
        <v>717956617616.5</v>
      </c>
      <c r="L569" s="78">
        <f t="shared" si="247"/>
        <v>9982554448573.8398</v>
      </c>
      <c r="M569" s="78">
        <f t="shared" si="247"/>
        <v>622263163293.83997</v>
      </c>
      <c r="N569" s="78">
        <f t="shared" si="247"/>
        <v>7127652617000</v>
      </c>
      <c r="O569" s="78">
        <f t="shared" si="247"/>
        <v>2232638668280</v>
      </c>
      <c r="P569" s="78">
        <f t="shared" si="247"/>
        <v>2375954785457.77</v>
      </c>
      <c r="Q569" s="78">
        <f t="shared" si="247"/>
        <v>64014469376</v>
      </c>
      <c r="R569" s="78">
        <f t="shared" si="247"/>
        <v>0</v>
      </c>
      <c r="S569" s="78">
        <f t="shared" si="247"/>
        <v>435736192381.77002</v>
      </c>
      <c r="T569" s="78">
        <f t="shared" si="247"/>
        <v>1178709696700</v>
      </c>
      <c r="U569" s="78">
        <f t="shared" si="247"/>
        <v>697494427000</v>
      </c>
      <c r="V569" s="78">
        <f t="shared" si="247"/>
        <v>13915642750817</v>
      </c>
      <c r="W569" s="78">
        <f t="shared" si="247"/>
        <v>8514736975005.5205</v>
      </c>
      <c r="X569" s="78">
        <f t="shared" si="247"/>
        <v>6822555020379.0293</v>
      </c>
      <c r="Y569" s="78">
        <f t="shared" si="247"/>
        <v>8800000000</v>
      </c>
      <c r="Z569" s="78">
        <f t="shared" si="247"/>
        <v>0</v>
      </c>
      <c r="AA569" s="78">
        <f t="shared" si="247"/>
        <v>130661086562</v>
      </c>
      <c r="AB569" s="78">
        <f t="shared" si="247"/>
        <v>82721193847.300003</v>
      </c>
      <c r="AC569" s="78">
        <f t="shared" si="247"/>
        <v>43638480954.839996</v>
      </c>
      <c r="AD569" s="78">
        <f t="shared" si="247"/>
        <v>1377551677432.3101</v>
      </c>
      <c r="AE569" s="78">
        <f t="shared" si="247"/>
        <v>48809515830.040001</v>
      </c>
      <c r="AF569" s="78">
        <f t="shared" si="247"/>
        <v>5400905775811.4805</v>
      </c>
      <c r="AG569" s="78">
        <f t="shared" si="247"/>
        <v>499887360561</v>
      </c>
      <c r="AH569" s="78">
        <f t="shared" si="247"/>
        <v>2318432136900</v>
      </c>
      <c r="AI569" s="78">
        <f t="shared" si="247"/>
        <v>2582586278350.48</v>
      </c>
      <c r="AJ569" s="78">
        <f t="shared" si="247"/>
        <v>307213808102.92004</v>
      </c>
      <c r="AK569" s="78">
        <f t="shared" si="247"/>
        <v>283230165739.92004</v>
      </c>
      <c r="AL569" s="78">
        <f t="shared" si="247"/>
        <v>0</v>
      </c>
      <c r="AM569" s="78">
        <f t="shared" si="247"/>
        <v>0</v>
      </c>
      <c r="AN569" s="78">
        <f t="shared" si="247"/>
        <v>0</v>
      </c>
      <c r="AO569" s="78">
        <f t="shared" si="247"/>
        <v>298642363</v>
      </c>
      <c r="AP569" s="78">
        <f t="shared" si="247"/>
        <v>23685000000</v>
      </c>
      <c r="AQ569" s="78">
        <f t="shared" si="247"/>
        <v>186050000000</v>
      </c>
      <c r="AR569" s="78">
        <f t="shared" si="247"/>
        <v>0</v>
      </c>
      <c r="AS569" s="78">
        <f t="shared" si="247"/>
        <v>125950000000</v>
      </c>
      <c r="AT569" s="78">
        <f t="shared" si="247"/>
        <v>60100000000</v>
      </c>
      <c r="AU569" s="78">
        <f t="shared" si="247"/>
        <v>0</v>
      </c>
      <c r="AV569" s="78">
        <f t="shared" si="247"/>
        <v>-121163808102.92029</v>
      </c>
      <c r="AW569" s="78">
        <f t="shared" si="247"/>
        <v>121163808102.91998</v>
      </c>
      <c r="AX569" s="79">
        <f t="shared" si="247"/>
        <v>-3.108978271484375E-4</v>
      </c>
      <c r="AY569" s="80">
        <f t="shared" si="247"/>
        <v>10</v>
      </c>
      <c r="AZ569" s="81">
        <f t="shared" si="247"/>
        <v>0</v>
      </c>
      <c r="BA569" s="64"/>
      <c r="BB569" s="64"/>
      <c r="BC569" s="64"/>
      <c r="BD569" s="64"/>
      <c r="BE569" s="64"/>
      <c r="BF569" s="64"/>
      <c r="BJ569" s="64"/>
    </row>
    <row r="570" spans="1:62" s="74" customFormat="1" ht="15" customHeight="1" x14ac:dyDescent="0.25">
      <c r="A570" s="75" t="s">
        <v>151</v>
      </c>
      <c r="B570" s="75" t="s">
        <v>151</v>
      </c>
      <c r="C570" s="76" t="s">
        <v>707</v>
      </c>
      <c r="D570" s="77"/>
      <c r="E570" s="77"/>
      <c r="F570" s="78">
        <f t="shared" ref="F570:AZ570" si="248">F569+F556</f>
        <v>17370999757972.08</v>
      </c>
      <c r="G570" s="78">
        <f t="shared" si="248"/>
        <v>2820487526132.4697</v>
      </c>
      <c r="H570" s="78">
        <f t="shared" si="248"/>
        <v>1433307931570.25</v>
      </c>
      <c r="I570" s="78">
        <f t="shared" si="248"/>
        <v>233286694187.20001</v>
      </c>
      <c r="J570" s="78">
        <f t="shared" si="248"/>
        <v>208269797308.52002</v>
      </c>
      <c r="K570" s="78">
        <f t="shared" si="248"/>
        <v>945623103066.5</v>
      </c>
      <c r="L570" s="78">
        <f t="shared" si="248"/>
        <v>11548524642381.84</v>
      </c>
      <c r="M570" s="78">
        <f t="shared" si="248"/>
        <v>815087528101.83997</v>
      </c>
      <c r="N570" s="78">
        <f t="shared" si="248"/>
        <v>8245344326000</v>
      </c>
      <c r="O570" s="78">
        <f t="shared" si="248"/>
        <v>2488092788280</v>
      </c>
      <c r="P570" s="78">
        <f t="shared" si="248"/>
        <v>3001987589457.77</v>
      </c>
      <c r="Q570" s="78">
        <f t="shared" si="248"/>
        <v>78255473376</v>
      </c>
      <c r="R570" s="78">
        <f t="shared" si="248"/>
        <v>0</v>
      </c>
      <c r="S570" s="78">
        <f t="shared" si="248"/>
        <v>435736192381.77002</v>
      </c>
      <c r="T570" s="78">
        <f t="shared" si="248"/>
        <v>1790501496700</v>
      </c>
      <c r="U570" s="78">
        <f t="shared" si="248"/>
        <v>697494427000</v>
      </c>
      <c r="V570" s="78">
        <f t="shared" si="248"/>
        <v>17491138745075</v>
      </c>
      <c r="W570" s="78">
        <f t="shared" si="248"/>
        <v>10461656400613.52</v>
      </c>
      <c r="X570" s="78">
        <f t="shared" si="248"/>
        <v>7471004220829.0293</v>
      </c>
      <c r="Y570" s="78">
        <f t="shared" si="248"/>
        <v>8800000000</v>
      </c>
      <c r="Z570" s="78">
        <f t="shared" si="248"/>
        <v>0</v>
      </c>
      <c r="AA570" s="78">
        <f t="shared" si="248"/>
        <v>880142449562</v>
      </c>
      <c r="AB570" s="78">
        <f t="shared" si="248"/>
        <v>116370083847.3</v>
      </c>
      <c r="AC570" s="78">
        <f t="shared" si="248"/>
        <v>521426442193.80005</v>
      </c>
      <c r="AD570" s="78">
        <f t="shared" si="248"/>
        <v>1404172728351.3501</v>
      </c>
      <c r="AE570" s="78">
        <f t="shared" si="248"/>
        <v>59740475830.040001</v>
      </c>
      <c r="AF570" s="78">
        <f t="shared" si="248"/>
        <v>7029482344461.4805</v>
      </c>
      <c r="AG570" s="78">
        <f t="shared" si="248"/>
        <v>630986831861</v>
      </c>
      <c r="AH570" s="78">
        <f t="shared" si="248"/>
        <v>3127946247049.8599</v>
      </c>
      <c r="AI570" s="78">
        <f t="shared" si="248"/>
        <v>3270549265550.6201</v>
      </c>
      <c r="AJ570" s="78">
        <f t="shared" si="248"/>
        <v>337213808102.92004</v>
      </c>
      <c r="AK570" s="78">
        <f t="shared" si="248"/>
        <v>313230165739.92004</v>
      </c>
      <c r="AL570" s="78">
        <f t="shared" si="248"/>
        <v>0</v>
      </c>
      <c r="AM570" s="78">
        <f t="shared" si="248"/>
        <v>0</v>
      </c>
      <c r="AN570" s="78">
        <f t="shared" si="248"/>
        <v>0</v>
      </c>
      <c r="AO570" s="78">
        <f t="shared" si="248"/>
        <v>298642363</v>
      </c>
      <c r="AP570" s="78">
        <f t="shared" si="248"/>
        <v>23685000000</v>
      </c>
      <c r="AQ570" s="78">
        <f t="shared" si="248"/>
        <v>217074821000</v>
      </c>
      <c r="AR570" s="78">
        <f t="shared" si="248"/>
        <v>0</v>
      </c>
      <c r="AS570" s="78">
        <f t="shared" si="248"/>
        <v>156974821000</v>
      </c>
      <c r="AT570" s="78">
        <f t="shared" si="248"/>
        <v>60100000000</v>
      </c>
      <c r="AU570" s="78">
        <f t="shared" si="248"/>
        <v>0</v>
      </c>
      <c r="AV570" s="78">
        <f t="shared" si="248"/>
        <v>-120138987102.92029</v>
      </c>
      <c r="AW570" s="78">
        <f t="shared" si="248"/>
        <v>120138987102.91998</v>
      </c>
      <c r="AX570" s="79">
        <f t="shared" si="248"/>
        <v>-3.108978271484375E-4</v>
      </c>
      <c r="AY570" s="80">
        <f t="shared" si="248"/>
        <v>11</v>
      </c>
      <c r="AZ570" s="81">
        <f t="shared" si="248"/>
        <v>0</v>
      </c>
      <c r="BA570" s="64"/>
      <c r="BB570" s="64"/>
      <c r="BC570" s="64"/>
      <c r="BD570" s="64"/>
      <c r="BE570" s="64"/>
      <c r="BF570" s="64"/>
      <c r="BJ570" s="64"/>
    </row>
    <row r="571" spans="1:62" ht="15" customHeight="1" x14ac:dyDescent="0.25">
      <c r="A571" s="42" t="s">
        <v>708</v>
      </c>
      <c r="B571" s="42" t="s">
        <v>708</v>
      </c>
      <c r="C571" s="43" t="s">
        <v>709</v>
      </c>
      <c r="D571" s="44" t="s">
        <v>126</v>
      </c>
      <c r="E571" s="45">
        <v>42366</v>
      </c>
      <c r="F571" s="82">
        <f t="shared" si="235"/>
        <v>3876020088000</v>
      </c>
      <c r="G571" s="47">
        <f t="shared" si="236"/>
        <v>966858995000</v>
      </c>
      <c r="H571" s="47">
        <v>721405575500</v>
      </c>
      <c r="I571" s="47">
        <v>32225453000</v>
      </c>
      <c r="J571" s="47">
        <v>86252500000</v>
      </c>
      <c r="K571" s="47">
        <v>126975466500</v>
      </c>
      <c r="L571" s="47">
        <f t="shared" si="237"/>
        <v>2864659141000</v>
      </c>
      <c r="M571" s="47">
        <v>82519883000</v>
      </c>
      <c r="N571" s="47">
        <v>1337091848000</v>
      </c>
      <c r="O571" s="47">
        <v>1445047410000</v>
      </c>
      <c r="P571" s="47">
        <f t="shared" si="238"/>
        <v>44501952000</v>
      </c>
      <c r="Q571" s="47">
        <v>10663129000</v>
      </c>
      <c r="R571" s="47">
        <v>0</v>
      </c>
      <c r="S571" s="47">
        <v>0</v>
      </c>
      <c r="T571" s="47">
        <v>33838823000</v>
      </c>
      <c r="U571" s="47">
        <v>0</v>
      </c>
      <c r="V571" s="47">
        <f t="shared" si="239"/>
        <v>3898590557000</v>
      </c>
      <c r="W571" s="47">
        <f t="shared" si="240"/>
        <v>2439587700000</v>
      </c>
      <c r="X571" s="47">
        <v>566465571200</v>
      </c>
      <c r="Y571" s="47">
        <v>0</v>
      </c>
      <c r="Z571" s="47">
        <v>0</v>
      </c>
      <c r="AA571" s="47">
        <v>1458913750000</v>
      </c>
      <c r="AB571" s="47">
        <v>21830000000</v>
      </c>
      <c r="AC571" s="47">
        <v>357699133800</v>
      </c>
      <c r="AD571" s="47">
        <v>24679245000</v>
      </c>
      <c r="AE571" s="47">
        <v>10000000000</v>
      </c>
      <c r="AF571" s="47">
        <f t="shared" si="241"/>
        <v>1459002857000</v>
      </c>
      <c r="AG571" s="47">
        <v>107314681254</v>
      </c>
      <c r="AH571" s="47">
        <v>655805837221</v>
      </c>
      <c r="AI571" s="47">
        <v>695882338525</v>
      </c>
      <c r="AJ571" s="47">
        <f t="shared" si="242"/>
        <v>82570469000</v>
      </c>
      <c r="AK571" s="47">
        <v>75000000000</v>
      </c>
      <c r="AL571" s="47">
        <v>0</v>
      </c>
      <c r="AM571" s="47">
        <v>0</v>
      </c>
      <c r="AN571" s="47">
        <v>0</v>
      </c>
      <c r="AO571" s="47">
        <v>7570469000</v>
      </c>
      <c r="AP571" s="47">
        <v>0</v>
      </c>
      <c r="AQ571" s="47">
        <f t="shared" si="243"/>
        <v>60000000000</v>
      </c>
      <c r="AR571" s="47">
        <v>0</v>
      </c>
      <c r="AS571" s="47">
        <v>50000000000</v>
      </c>
      <c r="AT571" s="47">
        <v>0</v>
      </c>
      <c r="AU571" s="47">
        <v>10000000000</v>
      </c>
      <c r="AV571" s="48">
        <f t="shared" si="244"/>
        <v>-22570469000</v>
      </c>
      <c r="AW571" s="48">
        <f t="shared" si="229"/>
        <v>22570469000</v>
      </c>
      <c r="AX571" s="49">
        <f t="shared" si="222"/>
        <v>0</v>
      </c>
      <c r="AY571" s="50">
        <v>1</v>
      </c>
      <c r="AZ571" s="51"/>
      <c r="BA571" s="6" t="s">
        <v>95</v>
      </c>
      <c r="BB571" s="52">
        <v>1</v>
      </c>
      <c r="BC571" s="6"/>
      <c r="BD571" s="6"/>
      <c r="BG571" s="5" t="s">
        <v>96</v>
      </c>
      <c r="BH571" s="5" t="s">
        <v>155</v>
      </c>
      <c r="BJ571" s="6">
        <v>1</v>
      </c>
    </row>
    <row r="572" spans="1:62" ht="15" customHeight="1" x14ac:dyDescent="0.25">
      <c r="A572" s="67">
        <f>A566+1</f>
        <v>424</v>
      </c>
      <c r="B572" s="67">
        <v>1</v>
      </c>
      <c r="C572" s="54" t="s">
        <v>710</v>
      </c>
      <c r="D572" s="55" t="s">
        <v>126</v>
      </c>
      <c r="E572" s="56">
        <v>42368</v>
      </c>
      <c r="F572" s="57">
        <f t="shared" si="235"/>
        <v>1034670646227</v>
      </c>
      <c r="G572" s="58">
        <f t="shared" si="236"/>
        <v>44959618170</v>
      </c>
      <c r="H572" s="58">
        <v>7811100000</v>
      </c>
      <c r="I572" s="58">
        <v>19134900302</v>
      </c>
      <c r="J572" s="58">
        <v>2847680000</v>
      </c>
      <c r="K572" s="58">
        <v>15165937868</v>
      </c>
      <c r="L572" s="58">
        <f t="shared" si="237"/>
        <v>876474062120</v>
      </c>
      <c r="M572" s="58">
        <v>11053000000</v>
      </c>
      <c r="N572" s="58">
        <v>601118397000</v>
      </c>
      <c r="O572" s="58">
        <v>264302665120</v>
      </c>
      <c r="P572" s="58">
        <f t="shared" si="238"/>
        <v>113236965937</v>
      </c>
      <c r="Q572" s="58">
        <v>0</v>
      </c>
      <c r="R572" s="58">
        <v>0</v>
      </c>
      <c r="S572" s="58">
        <v>11995400937</v>
      </c>
      <c r="T572" s="58">
        <v>4020000000</v>
      </c>
      <c r="U572" s="58">
        <f>1255800000+95965765000</f>
        <v>97221565000</v>
      </c>
      <c r="V572" s="58">
        <f t="shared" si="239"/>
        <v>1057567230447</v>
      </c>
      <c r="W572" s="58">
        <f t="shared" si="240"/>
        <v>563769851253</v>
      </c>
      <c r="X572" s="58">
        <v>401158730150</v>
      </c>
      <c r="Y572" s="58">
        <v>0</v>
      </c>
      <c r="Z572" s="58">
        <v>0</v>
      </c>
      <c r="AA572" s="58">
        <v>1804651786</v>
      </c>
      <c r="AB572" s="58">
        <v>1682000000</v>
      </c>
      <c r="AC572" s="58">
        <v>656199420</v>
      </c>
      <c r="AD572" s="58">
        <v>157218269897</v>
      </c>
      <c r="AE572" s="58">
        <v>1250000000</v>
      </c>
      <c r="AF572" s="58">
        <f t="shared" si="241"/>
        <v>493797379194</v>
      </c>
      <c r="AG572" s="58">
        <v>60942291205</v>
      </c>
      <c r="AH572" s="58">
        <v>172208337219</v>
      </c>
      <c r="AI572" s="58">
        <v>260646750770</v>
      </c>
      <c r="AJ572" s="58">
        <f t="shared" si="242"/>
        <v>22896584220</v>
      </c>
      <c r="AK572" s="58">
        <v>22896584220</v>
      </c>
      <c r="AL572" s="58">
        <v>0</v>
      </c>
      <c r="AM572" s="58">
        <v>0</v>
      </c>
      <c r="AN572" s="58">
        <v>0</v>
      </c>
      <c r="AO572" s="58">
        <v>0</v>
      </c>
      <c r="AP572" s="58">
        <v>0</v>
      </c>
      <c r="AQ572" s="58">
        <f t="shared" si="243"/>
        <v>0</v>
      </c>
      <c r="AR572" s="58">
        <v>0</v>
      </c>
      <c r="AS572" s="58">
        <v>0</v>
      </c>
      <c r="AT572" s="58">
        <v>0</v>
      </c>
      <c r="AU572" s="58">
        <v>0</v>
      </c>
      <c r="AV572" s="59">
        <f t="shared" si="244"/>
        <v>-22896584220</v>
      </c>
      <c r="AW572" s="59">
        <f t="shared" si="229"/>
        <v>22896584220</v>
      </c>
      <c r="AX572" s="60">
        <f t="shared" si="222"/>
        <v>0</v>
      </c>
      <c r="AY572" s="61">
        <v>1</v>
      </c>
      <c r="AZ572" s="62"/>
      <c r="BA572" s="52">
        <v>1</v>
      </c>
      <c r="BB572" s="6"/>
      <c r="BC572" s="6"/>
      <c r="BD572" s="6"/>
      <c r="BE572" s="6">
        <v>1</v>
      </c>
      <c r="BG572" s="5" t="s">
        <v>96</v>
      </c>
      <c r="BH572" s="5" t="s">
        <v>97</v>
      </c>
      <c r="BJ572" s="6">
        <v>1</v>
      </c>
    </row>
    <row r="573" spans="1:62" ht="15" customHeight="1" x14ac:dyDescent="0.25">
      <c r="A573" s="53">
        <f t="shared" ref="A573:B588" si="249">A572+1</f>
        <v>425</v>
      </c>
      <c r="B573" s="53">
        <f t="shared" si="249"/>
        <v>2</v>
      </c>
      <c r="C573" s="54" t="s">
        <v>711</v>
      </c>
      <c r="D573" s="55" t="s">
        <v>123</v>
      </c>
      <c r="E573" s="56">
        <v>42368</v>
      </c>
      <c r="F573" s="57">
        <f t="shared" si="235"/>
        <v>873586718598</v>
      </c>
      <c r="G573" s="58">
        <f t="shared" si="236"/>
        <v>62352438721</v>
      </c>
      <c r="H573" s="58">
        <v>10118431753</v>
      </c>
      <c r="I573" s="58">
        <v>6410196948</v>
      </c>
      <c r="J573" s="58">
        <v>5147512408</v>
      </c>
      <c r="K573" s="58">
        <v>40676297612</v>
      </c>
      <c r="L573" s="58">
        <f t="shared" si="237"/>
        <v>748845463000</v>
      </c>
      <c r="M573" s="58">
        <v>12608242000</v>
      </c>
      <c r="N573" s="58">
        <v>503115430000</v>
      </c>
      <c r="O573" s="58">
        <v>233121791000</v>
      </c>
      <c r="P573" s="58">
        <f t="shared" si="238"/>
        <v>62388816877</v>
      </c>
      <c r="Q573" s="58">
        <v>1765080000</v>
      </c>
      <c r="R573" s="58">
        <v>0</v>
      </c>
      <c r="S573" s="58">
        <v>16432627877</v>
      </c>
      <c r="T573" s="58">
        <v>0</v>
      </c>
      <c r="U573" s="58">
        <v>44191109000</v>
      </c>
      <c r="V573" s="58">
        <f t="shared" si="239"/>
        <v>915236776098</v>
      </c>
      <c r="W573" s="58">
        <f t="shared" si="240"/>
        <v>478219768325</v>
      </c>
      <c r="X573" s="58">
        <v>366389569629</v>
      </c>
      <c r="Y573" s="58">
        <v>0</v>
      </c>
      <c r="Z573" s="58">
        <v>0</v>
      </c>
      <c r="AA573" s="58">
        <v>1270057500</v>
      </c>
      <c r="AB573" s="58">
        <v>0</v>
      </c>
      <c r="AC573" s="58">
        <v>1370418900</v>
      </c>
      <c r="AD573" s="58">
        <v>96434180296</v>
      </c>
      <c r="AE573" s="58">
        <v>12755542000</v>
      </c>
      <c r="AF573" s="58">
        <f t="shared" si="241"/>
        <v>437017007773</v>
      </c>
      <c r="AG573" s="58">
        <v>66100635704</v>
      </c>
      <c r="AH573" s="58">
        <v>147939083932</v>
      </c>
      <c r="AI573" s="58">
        <v>222977288137</v>
      </c>
      <c r="AJ573" s="58">
        <f t="shared" si="242"/>
        <v>41650057500</v>
      </c>
      <c r="AK573" s="58">
        <v>41640057500</v>
      </c>
      <c r="AL573" s="58">
        <v>0</v>
      </c>
      <c r="AM573" s="58">
        <v>0</v>
      </c>
      <c r="AN573" s="58">
        <v>10000000</v>
      </c>
      <c r="AO573" s="58">
        <v>0</v>
      </c>
      <c r="AP573" s="58">
        <v>0</v>
      </c>
      <c r="AQ573" s="58">
        <f t="shared" si="243"/>
        <v>0</v>
      </c>
      <c r="AR573" s="58">
        <v>0</v>
      </c>
      <c r="AS573" s="58">
        <v>0</v>
      </c>
      <c r="AT573" s="58">
        <v>0</v>
      </c>
      <c r="AU573" s="58">
        <v>0</v>
      </c>
      <c r="AV573" s="59">
        <f t="shared" si="244"/>
        <v>-41650057500</v>
      </c>
      <c r="AW573" s="59">
        <f t="shared" si="229"/>
        <v>41650057500</v>
      </c>
      <c r="AX573" s="60">
        <f t="shared" si="222"/>
        <v>0</v>
      </c>
      <c r="AY573" s="61">
        <v>1</v>
      </c>
      <c r="AZ573" s="62"/>
      <c r="BA573" s="52">
        <v>1</v>
      </c>
      <c r="BB573" s="6"/>
      <c r="BC573" s="6"/>
      <c r="BD573" s="6"/>
      <c r="BG573" s="5" t="s">
        <v>96</v>
      </c>
      <c r="BH573" s="5" t="s">
        <v>97</v>
      </c>
      <c r="BJ573" s="6">
        <v>1</v>
      </c>
    </row>
    <row r="574" spans="1:62" s="74" customFormat="1" ht="15" customHeight="1" x14ac:dyDescent="0.25">
      <c r="A574" s="53">
        <f t="shared" si="249"/>
        <v>426</v>
      </c>
      <c r="B574" s="53">
        <f t="shared" si="249"/>
        <v>3</v>
      </c>
      <c r="C574" s="68" t="s">
        <v>712</v>
      </c>
      <c r="D574" s="55" t="s">
        <v>113</v>
      </c>
      <c r="E574" s="56">
        <v>42361</v>
      </c>
      <c r="F574" s="69">
        <f t="shared" si="235"/>
        <v>1251378591000</v>
      </c>
      <c r="G574" s="70">
        <f t="shared" si="236"/>
        <v>62500000000</v>
      </c>
      <c r="H574" s="70">
        <v>15085897366</v>
      </c>
      <c r="I574" s="70">
        <v>4929195000</v>
      </c>
      <c r="J574" s="70">
        <v>4209975349</v>
      </c>
      <c r="K574" s="70">
        <v>38274932285</v>
      </c>
      <c r="L574" s="70">
        <f t="shared" si="237"/>
        <v>984948674000</v>
      </c>
      <c r="M574" s="70">
        <v>17000000000</v>
      </c>
      <c r="N574" s="70">
        <v>621695004000</v>
      </c>
      <c r="O574" s="70">
        <v>346253670000</v>
      </c>
      <c r="P574" s="70">
        <f t="shared" si="238"/>
        <v>203929917000</v>
      </c>
      <c r="Q574" s="70">
        <v>0</v>
      </c>
      <c r="R574" s="70">
        <v>0</v>
      </c>
      <c r="S574" s="70">
        <v>16200000000</v>
      </c>
      <c r="T574" s="70">
        <v>0</v>
      </c>
      <c r="U574" s="70">
        <v>187729917000</v>
      </c>
      <c r="V574" s="70">
        <f t="shared" si="239"/>
        <v>1358378591000</v>
      </c>
      <c r="W574" s="70">
        <f t="shared" si="240"/>
        <v>815760394000</v>
      </c>
      <c r="X574" s="70">
        <v>582499757000</v>
      </c>
      <c r="Y574" s="70">
        <v>0</v>
      </c>
      <c r="Z574" s="70">
        <v>0</v>
      </c>
      <c r="AA574" s="70">
        <v>10000000000</v>
      </c>
      <c r="AB574" s="70">
        <v>2000000000</v>
      </c>
      <c r="AC574" s="70">
        <v>200000000</v>
      </c>
      <c r="AD574" s="70">
        <v>219560637000</v>
      </c>
      <c r="AE574" s="70">
        <v>1500000000</v>
      </c>
      <c r="AF574" s="70">
        <f t="shared" si="241"/>
        <v>542618197000</v>
      </c>
      <c r="AG574" s="70">
        <v>25238395500</v>
      </c>
      <c r="AH574" s="70">
        <v>174285306304</v>
      </c>
      <c r="AI574" s="70">
        <v>343094495196</v>
      </c>
      <c r="AJ574" s="70">
        <f t="shared" si="242"/>
        <v>115000000000</v>
      </c>
      <c r="AK574" s="70">
        <v>115000000000</v>
      </c>
      <c r="AL574" s="70">
        <v>0</v>
      </c>
      <c r="AM574" s="70">
        <v>0</v>
      </c>
      <c r="AN574" s="70">
        <v>0</v>
      </c>
      <c r="AO574" s="70">
        <v>0</v>
      </c>
      <c r="AP574" s="70">
        <v>0</v>
      </c>
      <c r="AQ574" s="70">
        <f t="shared" si="243"/>
        <v>8000000000</v>
      </c>
      <c r="AR574" s="70">
        <v>0</v>
      </c>
      <c r="AS574" s="70">
        <v>8000000000</v>
      </c>
      <c r="AT574" s="70">
        <v>0</v>
      </c>
      <c r="AU574" s="70">
        <v>0</v>
      </c>
      <c r="AV574" s="71">
        <f t="shared" si="244"/>
        <v>-107000000000</v>
      </c>
      <c r="AW574" s="71">
        <f t="shared" si="229"/>
        <v>107000000000</v>
      </c>
      <c r="AX574" s="60">
        <f t="shared" si="222"/>
        <v>0</v>
      </c>
      <c r="AY574" s="72">
        <v>1</v>
      </c>
      <c r="AZ574" s="73"/>
      <c r="BA574" s="52">
        <v>1</v>
      </c>
      <c r="BB574" s="64"/>
      <c r="BC574" s="64"/>
      <c r="BD574" s="64"/>
      <c r="BE574" s="64"/>
      <c r="BF574" s="64"/>
      <c r="BG574" s="74" t="s">
        <v>96</v>
      </c>
      <c r="BH574" s="74" t="s">
        <v>97</v>
      </c>
      <c r="BJ574" s="64">
        <v>1</v>
      </c>
    </row>
    <row r="575" spans="1:62" s="74" customFormat="1" ht="15" customHeight="1" x14ac:dyDescent="0.25">
      <c r="A575" s="53">
        <f t="shared" si="249"/>
        <v>427</v>
      </c>
      <c r="B575" s="53">
        <f t="shared" si="249"/>
        <v>4</v>
      </c>
      <c r="C575" s="68" t="s">
        <v>713</v>
      </c>
      <c r="D575" s="55" t="s">
        <v>300</v>
      </c>
      <c r="E575" s="65">
        <v>42360</v>
      </c>
      <c r="F575" s="69">
        <f t="shared" si="235"/>
        <v>1094719931100</v>
      </c>
      <c r="G575" s="70">
        <f t="shared" si="236"/>
        <v>58512460800</v>
      </c>
      <c r="H575" s="70">
        <v>10603970300</v>
      </c>
      <c r="I575" s="70">
        <v>27798562000</v>
      </c>
      <c r="J575" s="70">
        <v>5300000000</v>
      </c>
      <c r="K575" s="70">
        <v>14809928500</v>
      </c>
      <c r="L575" s="70">
        <f t="shared" si="237"/>
        <v>800673706500</v>
      </c>
      <c r="M575" s="70">
        <v>12783720000</v>
      </c>
      <c r="N575" s="70">
        <v>608075549000</v>
      </c>
      <c r="O575" s="70">
        <v>179814437500</v>
      </c>
      <c r="P575" s="70">
        <f t="shared" si="238"/>
        <v>235533763800</v>
      </c>
      <c r="Q575" s="70">
        <v>0</v>
      </c>
      <c r="R575" s="70">
        <v>0</v>
      </c>
      <c r="S575" s="70">
        <v>15378891800</v>
      </c>
      <c r="T575" s="70">
        <v>82203170000</v>
      </c>
      <c r="U575" s="70">
        <v>137951702000</v>
      </c>
      <c r="V575" s="70">
        <f t="shared" si="239"/>
        <v>1095386459100</v>
      </c>
      <c r="W575" s="70">
        <f t="shared" si="240"/>
        <v>692483916600</v>
      </c>
      <c r="X575" s="70">
        <v>455100899600</v>
      </c>
      <c r="Y575" s="70">
        <v>0</v>
      </c>
      <c r="Z575" s="70">
        <v>0</v>
      </c>
      <c r="AA575" s="70">
        <v>32685000000</v>
      </c>
      <c r="AB575" s="70">
        <v>1586000000</v>
      </c>
      <c r="AC575" s="70">
        <v>1506000000</v>
      </c>
      <c r="AD575" s="70">
        <v>199606017000</v>
      </c>
      <c r="AE575" s="70">
        <v>2000000000</v>
      </c>
      <c r="AF575" s="70">
        <f t="shared" si="241"/>
        <v>402902542500</v>
      </c>
      <c r="AG575" s="70">
        <v>38636790500</v>
      </c>
      <c r="AH575" s="70">
        <v>162364769000</v>
      </c>
      <c r="AI575" s="70">
        <v>201900983000</v>
      </c>
      <c r="AJ575" s="70">
        <f t="shared" si="242"/>
        <v>6026528000</v>
      </c>
      <c r="AK575" s="70">
        <v>5626528000</v>
      </c>
      <c r="AL575" s="70">
        <v>0</v>
      </c>
      <c r="AM575" s="70">
        <v>0</v>
      </c>
      <c r="AN575" s="70">
        <v>0</v>
      </c>
      <c r="AO575" s="70">
        <v>400000000</v>
      </c>
      <c r="AP575" s="70">
        <v>0</v>
      </c>
      <c r="AQ575" s="70">
        <f t="shared" si="243"/>
        <v>5360000000</v>
      </c>
      <c r="AR575" s="70">
        <v>0</v>
      </c>
      <c r="AS575" s="70">
        <v>5000000000</v>
      </c>
      <c r="AT575" s="70">
        <v>0</v>
      </c>
      <c r="AU575" s="70">
        <v>360000000</v>
      </c>
      <c r="AV575" s="71">
        <f t="shared" si="244"/>
        <v>-666528000</v>
      </c>
      <c r="AW575" s="71">
        <f t="shared" si="229"/>
        <v>666528000</v>
      </c>
      <c r="AX575" s="60">
        <f t="shared" si="222"/>
        <v>0</v>
      </c>
      <c r="AY575" s="72">
        <v>1</v>
      </c>
      <c r="AZ575" s="73"/>
      <c r="BA575" s="52">
        <v>1</v>
      </c>
      <c r="BB575" s="64"/>
      <c r="BC575" s="64"/>
      <c r="BD575" s="64"/>
      <c r="BE575" s="64">
        <v>1</v>
      </c>
      <c r="BF575" s="64"/>
      <c r="BG575" s="74" t="s">
        <v>96</v>
      </c>
      <c r="BH575" s="74" t="s">
        <v>137</v>
      </c>
      <c r="BJ575" s="64">
        <v>1</v>
      </c>
    </row>
    <row r="576" spans="1:62" s="74" customFormat="1" ht="15" customHeight="1" x14ac:dyDescent="0.25">
      <c r="A576" s="53">
        <f t="shared" si="249"/>
        <v>428</v>
      </c>
      <c r="B576" s="53">
        <f t="shared" si="249"/>
        <v>5</v>
      </c>
      <c r="C576" s="68" t="s">
        <v>714</v>
      </c>
      <c r="D576" s="55" t="s">
        <v>126</v>
      </c>
      <c r="E576" s="56">
        <v>42366</v>
      </c>
      <c r="F576" s="69">
        <f t="shared" si="235"/>
        <v>1264875936339</v>
      </c>
      <c r="G576" s="70">
        <f t="shared" si="236"/>
        <v>96917553984</v>
      </c>
      <c r="H576" s="70">
        <v>9450500000</v>
      </c>
      <c r="I576" s="70">
        <v>12357870000</v>
      </c>
      <c r="J576" s="70">
        <v>37590000000</v>
      </c>
      <c r="K576" s="70">
        <v>37519183984</v>
      </c>
      <c r="L576" s="70">
        <f t="shared" si="237"/>
        <v>947690827403</v>
      </c>
      <c r="M576" s="70">
        <v>20269228403</v>
      </c>
      <c r="N576" s="70">
        <v>681932149000</v>
      </c>
      <c r="O576" s="70">
        <v>245489450000</v>
      </c>
      <c r="P576" s="70">
        <f t="shared" si="238"/>
        <v>220267554952</v>
      </c>
      <c r="Q576" s="70">
        <v>0</v>
      </c>
      <c r="R576" s="70">
        <v>0</v>
      </c>
      <c r="S576" s="70">
        <v>16316410952</v>
      </c>
      <c r="T576" s="70">
        <v>100729084000</v>
      </c>
      <c r="U576" s="70">
        <v>103222060000</v>
      </c>
      <c r="V576" s="70">
        <f t="shared" si="239"/>
        <v>1500771816757</v>
      </c>
      <c r="W576" s="70">
        <f t="shared" si="240"/>
        <v>722580251046</v>
      </c>
      <c r="X576" s="70">
        <v>533579425646</v>
      </c>
      <c r="Y576" s="70">
        <v>0</v>
      </c>
      <c r="Z576" s="70">
        <v>0</v>
      </c>
      <c r="AA576" s="70">
        <v>0</v>
      </c>
      <c r="AB576" s="70">
        <v>1285000000</v>
      </c>
      <c r="AC576" s="70">
        <v>560000000</v>
      </c>
      <c r="AD576" s="70">
        <v>181155825400</v>
      </c>
      <c r="AE576" s="70">
        <v>6000000000</v>
      </c>
      <c r="AF576" s="70">
        <f t="shared" si="241"/>
        <v>778191565711</v>
      </c>
      <c r="AG576" s="70">
        <v>50141374391</v>
      </c>
      <c r="AH576" s="70">
        <v>275881661584</v>
      </c>
      <c r="AI576" s="70">
        <v>452168529736</v>
      </c>
      <c r="AJ576" s="70">
        <f t="shared" si="242"/>
        <v>237395880418</v>
      </c>
      <c r="AK576" s="70">
        <v>235895880418</v>
      </c>
      <c r="AL576" s="70">
        <v>0</v>
      </c>
      <c r="AM576" s="70">
        <v>0</v>
      </c>
      <c r="AN576" s="70">
        <v>0</v>
      </c>
      <c r="AO576" s="70">
        <v>0</v>
      </c>
      <c r="AP576" s="70">
        <v>1500000000</v>
      </c>
      <c r="AQ576" s="70">
        <f t="shared" si="243"/>
        <v>1500000000</v>
      </c>
      <c r="AR576" s="70">
        <v>0</v>
      </c>
      <c r="AS576" s="70">
        <v>1500000000</v>
      </c>
      <c r="AT576" s="70">
        <v>0</v>
      </c>
      <c r="AU576" s="70">
        <v>0</v>
      </c>
      <c r="AV576" s="71">
        <f t="shared" si="244"/>
        <v>-235895880418</v>
      </c>
      <c r="AW576" s="71">
        <f t="shared" si="229"/>
        <v>235895880418</v>
      </c>
      <c r="AX576" s="60">
        <f t="shared" si="222"/>
        <v>0</v>
      </c>
      <c r="AY576" s="72">
        <v>1</v>
      </c>
      <c r="AZ576" s="73"/>
      <c r="BA576" s="52">
        <v>1</v>
      </c>
      <c r="BB576" s="64"/>
      <c r="BC576" s="64"/>
      <c r="BD576" s="64"/>
      <c r="BE576" s="52">
        <v>1</v>
      </c>
      <c r="BF576" s="64"/>
      <c r="BG576" s="74" t="s">
        <v>96</v>
      </c>
      <c r="BH576" s="74" t="s">
        <v>124</v>
      </c>
      <c r="BJ576" s="64">
        <v>1</v>
      </c>
    </row>
    <row r="577" spans="1:62" ht="15" customHeight="1" x14ac:dyDescent="0.25">
      <c r="A577" s="53">
        <f t="shared" si="249"/>
        <v>429</v>
      </c>
      <c r="B577" s="53">
        <f t="shared" si="249"/>
        <v>6</v>
      </c>
      <c r="C577" s="54" t="s">
        <v>715</v>
      </c>
      <c r="D577" s="55" t="s">
        <v>119</v>
      </c>
      <c r="E577" s="56">
        <v>42367</v>
      </c>
      <c r="F577" s="57">
        <f t="shared" si="235"/>
        <v>803331454440</v>
      </c>
      <c r="G577" s="58">
        <f t="shared" si="236"/>
        <v>30284867109</v>
      </c>
      <c r="H577" s="58">
        <v>6209670000</v>
      </c>
      <c r="I577" s="58">
        <v>10140593660</v>
      </c>
      <c r="J577" s="58">
        <v>5000000000</v>
      </c>
      <c r="K577" s="58">
        <v>8934603449</v>
      </c>
      <c r="L577" s="58">
        <f t="shared" si="237"/>
        <v>675113975000</v>
      </c>
      <c r="M577" s="58">
        <v>10509638000</v>
      </c>
      <c r="N577" s="58">
        <v>467239940000</v>
      </c>
      <c r="O577" s="58">
        <v>197364397000</v>
      </c>
      <c r="P577" s="58">
        <f t="shared" si="238"/>
        <v>97932612331</v>
      </c>
      <c r="Q577" s="58">
        <v>0</v>
      </c>
      <c r="R577" s="58">
        <v>0</v>
      </c>
      <c r="S577" s="58">
        <v>9837165331</v>
      </c>
      <c r="T577" s="58">
        <v>0</v>
      </c>
      <c r="U577" s="58">
        <v>88095447000</v>
      </c>
      <c r="V577" s="58">
        <f t="shared" si="239"/>
        <v>888587238775</v>
      </c>
      <c r="W577" s="58">
        <f t="shared" si="240"/>
        <v>478840568481</v>
      </c>
      <c r="X577" s="58">
        <v>321910139567</v>
      </c>
      <c r="Y577" s="58">
        <v>0</v>
      </c>
      <c r="Z577" s="58">
        <v>0</v>
      </c>
      <c r="AA577" s="58">
        <v>18906968800</v>
      </c>
      <c r="AB577" s="58">
        <v>397500000</v>
      </c>
      <c r="AC577" s="58">
        <v>295604710</v>
      </c>
      <c r="AD577" s="58">
        <v>134830355404</v>
      </c>
      <c r="AE577" s="58">
        <v>2500000000</v>
      </c>
      <c r="AF577" s="58">
        <f t="shared" si="241"/>
        <v>409746670294</v>
      </c>
      <c r="AG577" s="58">
        <v>34711520000</v>
      </c>
      <c r="AH577" s="58">
        <v>155177365787</v>
      </c>
      <c r="AI577" s="58">
        <v>219857784507</v>
      </c>
      <c r="AJ577" s="58">
        <f t="shared" si="242"/>
        <v>90255784335</v>
      </c>
      <c r="AK577" s="58">
        <v>80205784335</v>
      </c>
      <c r="AL577" s="58">
        <v>10000000000</v>
      </c>
      <c r="AM577" s="58">
        <v>0</v>
      </c>
      <c r="AN577" s="58">
        <v>0</v>
      </c>
      <c r="AO577" s="58">
        <v>50000000</v>
      </c>
      <c r="AP577" s="58">
        <v>0</v>
      </c>
      <c r="AQ577" s="58">
        <f t="shared" si="243"/>
        <v>5000000000</v>
      </c>
      <c r="AR577" s="58">
        <v>0</v>
      </c>
      <c r="AS577" s="58">
        <v>5000000000</v>
      </c>
      <c r="AT577" s="58">
        <v>0</v>
      </c>
      <c r="AU577" s="58">
        <v>0</v>
      </c>
      <c r="AV577" s="59">
        <f t="shared" si="244"/>
        <v>-85255784335</v>
      </c>
      <c r="AW577" s="59">
        <f t="shared" si="229"/>
        <v>85255784335</v>
      </c>
      <c r="AX577" s="60">
        <f t="shared" si="222"/>
        <v>0</v>
      </c>
      <c r="AY577" s="61">
        <v>1</v>
      </c>
      <c r="AZ577" s="62"/>
      <c r="BA577" s="52">
        <v>1</v>
      </c>
      <c r="BB577" s="6"/>
      <c r="BC577" s="6"/>
      <c r="BD577" s="6"/>
      <c r="BE577" s="6">
        <v>1</v>
      </c>
      <c r="BG577" s="5" t="s">
        <v>96</v>
      </c>
      <c r="BH577" s="5" t="s">
        <v>124</v>
      </c>
      <c r="BJ577" s="6">
        <v>1</v>
      </c>
    </row>
    <row r="578" spans="1:62" s="74" customFormat="1" ht="15" customHeight="1" x14ac:dyDescent="0.25">
      <c r="A578" s="67">
        <f t="shared" si="249"/>
        <v>430</v>
      </c>
      <c r="B578" s="67">
        <f t="shared" si="249"/>
        <v>7</v>
      </c>
      <c r="C578" s="68" t="s">
        <v>716</v>
      </c>
      <c r="D578" s="84" t="s">
        <v>123</v>
      </c>
      <c r="E578" s="65">
        <v>42368</v>
      </c>
      <c r="F578" s="69">
        <f t="shared" si="235"/>
        <v>760257387755</v>
      </c>
      <c r="G578" s="70">
        <f t="shared" si="236"/>
        <v>23405623201</v>
      </c>
      <c r="H578" s="70">
        <v>4794347842</v>
      </c>
      <c r="I578" s="70">
        <v>6594647000</v>
      </c>
      <c r="J578" s="70">
        <v>0</v>
      </c>
      <c r="K578" s="70">
        <v>12016628359</v>
      </c>
      <c r="L578" s="70">
        <f t="shared" si="237"/>
        <v>598094423000</v>
      </c>
      <c r="M578" s="70">
        <v>10228513000</v>
      </c>
      <c r="N578" s="70">
        <v>434511340000</v>
      </c>
      <c r="O578" s="70">
        <v>153354570000</v>
      </c>
      <c r="P578" s="70">
        <f t="shared" si="238"/>
        <v>138757341554</v>
      </c>
      <c r="Q578" s="70">
        <v>0</v>
      </c>
      <c r="R578" s="70">
        <v>0</v>
      </c>
      <c r="S578" s="70">
        <v>9854307554</v>
      </c>
      <c r="T578" s="70">
        <v>50995228000</v>
      </c>
      <c r="U578" s="70">
        <v>77907806000</v>
      </c>
      <c r="V578" s="70">
        <f t="shared" si="239"/>
        <v>820989692777</v>
      </c>
      <c r="W578" s="70">
        <f t="shared" si="240"/>
        <v>400146655349</v>
      </c>
      <c r="X578" s="70">
        <v>274025964565</v>
      </c>
      <c r="Y578" s="70">
        <v>0</v>
      </c>
      <c r="Z578" s="70">
        <v>0</v>
      </c>
      <c r="AA578" s="70">
        <v>1000000000</v>
      </c>
      <c r="AB578" s="70">
        <v>0</v>
      </c>
      <c r="AC578" s="70">
        <v>1138899484</v>
      </c>
      <c r="AD578" s="70">
        <v>122981791300</v>
      </c>
      <c r="AE578" s="70">
        <v>1000000000</v>
      </c>
      <c r="AF578" s="70">
        <f t="shared" si="241"/>
        <v>420843037428</v>
      </c>
      <c r="AG578" s="70">
        <v>55119801647</v>
      </c>
      <c r="AH578" s="70">
        <v>103109510082</v>
      </c>
      <c r="AI578" s="70">
        <v>262613725699</v>
      </c>
      <c r="AJ578" s="70">
        <f t="shared" si="242"/>
        <v>60732305022</v>
      </c>
      <c r="AK578" s="70">
        <v>60732305022</v>
      </c>
      <c r="AL578" s="70">
        <v>0</v>
      </c>
      <c r="AM578" s="70">
        <v>0</v>
      </c>
      <c r="AN578" s="70">
        <v>0</v>
      </c>
      <c r="AO578" s="70">
        <v>0</v>
      </c>
      <c r="AP578" s="70">
        <v>0</v>
      </c>
      <c r="AQ578" s="70">
        <f t="shared" si="243"/>
        <v>0</v>
      </c>
      <c r="AR578" s="70">
        <v>0</v>
      </c>
      <c r="AS578" s="70">
        <v>0</v>
      </c>
      <c r="AT578" s="70">
        <v>0</v>
      </c>
      <c r="AU578" s="70">
        <v>0</v>
      </c>
      <c r="AV578" s="71">
        <f t="shared" si="244"/>
        <v>-60732305022</v>
      </c>
      <c r="AW578" s="71">
        <f t="shared" si="229"/>
        <v>60732305022</v>
      </c>
      <c r="AX578" s="60">
        <f t="shared" si="222"/>
        <v>0</v>
      </c>
      <c r="AY578" s="72">
        <v>1</v>
      </c>
      <c r="AZ578" s="73"/>
      <c r="BA578" s="52">
        <v>1</v>
      </c>
      <c r="BB578" s="64"/>
      <c r="BC578" s="64"/>
      <c r="BD578" s="64"/>
      <c r="BE578" s="64"/>
      <c r="BF578" s="64"/>
      <c r="BG578" s="74" t="s">
        <v>96</v>
      </c>
      <c r="BH578" s="74" t="s">
        <v>106</v>
      </c>
      <c r="BJ578" s="64">
        <v>1</v>
      </c>
    </row>
    <row r="579" spans="1:62" s="74" customFormat="1" ht="15" customHeight="1" x14ac:dyDescent="0.25">
      <c r="A579" s="53">
        <f t="shared" si="249"/>
        <v>431</v>
      </c>
      <c r="B579" s="53">
        <f t="shared" si="249"/>
        <v>8</v>
      </c>
      <c r="C579" s="68" t="s">
        <v>717</v>
      </c>
      <c r="D579" s="55" t="s">
        <v>143</v>
      </c>
      <c r="E579" s="56">
        <v>42352</v>
      </c>
      <c r="F579" s="69">
        <f t="shared" si="235"/>
        <v>1114361461393</v>
      </c>
      <c r="G579" s="70">
        <f t="shared" si="236"/>
        <v>82894843839</v>
      </c>
      <c r="H579" s="70">
        <v>19609846300</v>
      </c>
      <c r="I579" s="70">
        <v>6834395170</v>
      </c>
      <c r="J579" s="70">
        <v>8360000000</v>
      </c>
      <c r="K579" s="70">
        <v>48090602369</v>
      </c>
      <c r="L579" s="70">
        <f t="shared" si="237"/>
        <v>839458540900</v>
      </c>
      <c r="M579" s="70">
        <v>14326879000</v>
      </c>
      <c r="N579" s="70">
        <v>575280999000</v>
      </c>
      <c r="O579" s="70">
        <v>249850662900</v>
      </c>
      <c r="P579" s="70">
        <f t="shared" si="238"/>
        <v>192008076654</v>
      </c>
      <c r="Q579" s="70">
        <v>5000000000</v>
      </c>
      <c r="R579" s="70">
        <v>0</v>
      </c>
      <c r="S579" s="70">
        <v>17581895654</v>
      </c>
      <c r="T579" s="70">
        <v>77073262000</v>
      </c>
      <c r="U579" s="70">
        <v>92352919000</v>
      </c>
      <c r="V579" s="70">
        <f t="shared" si="239"/>
        <v>1146555577557</v>
      </c>
      <c r="W579" s="70">
        <f t="shared" si="240"/>
        <v>568627419992</v>
      </c>
      <c r="X579" s="70">
        <v>408893509577</v>
      </c>
      <c r="Y579" s="70">
        <v>0</v>
      </c>
      <c r="Z579" s="70">
        <v>0</v>
      </c>
      <c r="AA579" s="70">
        <v>4300000000</v>
      </c>
      <c r="AB579" s="70">
        <v>500000000</v>
      </c>
      <c r="AC579" s="70">
        <v>0</v>
      </c>
      <c r="AD579" s="70">
        <v>153433910415</v>
      </c>
      <c r="AE579" s="70">
        <v>1500000000</v>
      </c>
      <c r="AF579" s="70">
        <f t="shared" si="241"/>
        <v>577928157565</v>
      </c>
      <c r="AG579" s="70">
        <v>48583994140</v>
      </c>
      <c r="AH579" s="70">
        <v>206814152390</v>
      </c>
      <c r="AI579" s="70">
        <v>322530011035</v>
      </c>
      <c r="AJ579" s="70">
        <f t="shared" si="242"/>
        <v>36194116164</v>
      </c>
      <c r="AK579" s="70">
        <v>36070590002</v>
      </c>
      <c r="AL579" s="70">
        <v>0</v>
      </c>
      <c r="AM579" s="70">
        <v>0</v>
      </c>
      <c r="AN579" s="70">
        <v>123526162</v>
      </c>
      <c r="AO579" s="70">
        <v>0</v>
      </c>
      <c r="AP579" s="70">
        <v>0</v>
      </c>
      <c r="AQ579" s="70">
        <f t="shared" si="243"/>
        <v>4000000000</v>
      </c>
      <c r="AR579" s="70">
        <v>0</v>
      </c>
      <c r="AS579" s="70">
        <v>4000000000</v>
      </c>
      <c r="AT579" s="70">
        <v>0</v>
      </c>
      <c r="AU579" s="70">
        <v>0</v>
      </c>
      <c r="AV579" s="71">
        <f t="shared" si="244"/>
        <v>-32194116164</v>
      </c>
      <c r="AW579" s="71">
        <f t="shared" si="229"/>
        <v>32194116164</v>
      </c>
      <c r="AX579" s="60">
        <f t="shared" si="222"/>
        <v>0</v>
      </c>
      <c r="AY579" s="72">
        <v>1</v>
      </c>
      <c r="AZ579" s="73"/>
      <c r="BA579" s="52">
        <v>1</v>
      </c>
      <c r="BB579" s="64"/>
      <c r="BC579" s="64"/>
      <c r="BD579" s="64"/>
      <c r="BE579" s="64"/>
      <c r="BF579" s="64"/>
      <c r="BG579" s="74" t="s">
        <v>96</v>
      </c>
      <c r="BH579" s="74" t="s">
        <v>137</v>
      </c>
      <c r="BJ579" s="64">
        <v>1</v>
      </c>
    </row>
    <row r="580" spans="1:62" ht="15" customHeight="1" x14ac:dyDescent="0.25">
      <c r="A580" s="53">
        <f t="shared" si="249"/>
        <v>432</v>
      </c>
      <c r="B580" s="53">
        <f t="shared" si="249"/>
        <v>9</v>
      </c>
      <c r="C580" s="54" t="s">
        <v>718</v>
      </c>
      <c r="D580" s="55" t="s">
        <v>239</v>
      </c>
      <c r="E580" s="56">
        <v>42345</v>
      </c>
      <c r="F580" s="57">
        <f t="shared" si="235"/>
        <v>860375543578</v>
      </c>
      <c r="G580" s="58">
        <f t="shared" si="236"/>
        <v>76111615000</v>
      </c>
      <c r="H580" s="58">
        <v>34947324000</v>
      </c>
      <c r="I580" s="58">
        <v>11013148000</v>
      </c>
      <c r="J580" s="58">
        <v>7250000000</v>
      </c>
      <c r="K580" s="58">
        <v>22901143000</v>
      </c>
      <c r="L580" s="58">
        <f t="shared" si="237"/>
        <v>667346390000</v>
      </c>
      <c r="M580" s="58">
        <v>14217126000</v>
      </c>
      <c r="N580" s="58">
        <v>499046254000</v>
      </c>
      <c r="O580" s="58">
        <v>154083010000</v>
      </c>
      <c r="P580" s="58">
        <f t="shared" si="238"/>
        <v>116917538578</v>
      </c>
      <c r="Q580" s="58">
        <v>771623293</v>
      </c>
      <c r="R580" s="58">
        <v>0</v>
      </c>
      <c r="S580" s="58">
        <v>15186119285</v>
      </c>
      <c r="T580" s="58">
        <v>0</v>
      </c>
      <c r="U580" s="58">
        <v>100959796000</v>
      </c>
      <c r="V580" s="58">
        <f t="shared" si="239"/>
        <v>897529376847</v>
      </c>
      <c r="W580" s="58">
        <f t="shared" si="240"/>
        <v>437385808857</v>
      </c>
      <c r="X580" s="58">
        <v>274399152666</v>
      </c>
      <c r="Y580" s="58">
        <v>0</v>
      </c>
      <c r="Z580" s="58">
        <v>0</v>
      </c>
      <c r="AA580" s="58">
        <v>3210000000</v>
      </c>
      <c r="AB580" s="58">
        <v>300000000</v>
      </c>
      <c r="AC580" s="58">
        <v>0</v>
      </c>
      <c r="AD580" s="58">
        <v>156976656191</v>
      </c>
      <c r="AE580" s="58">
        <v>2500000000</v>
      </c>
      <c r="AF580" s="58">
        <f t="shared" si="241"/>
        <v>460143567990</v>
      </c>
      <c r="AG580" s="58">
        <v>43673579000</v>
      </c>
      <c r="AH580" s="58">
        <v>157907456615</v>
      </c>
      <c r="AI580" s="58">
        <v>258562532375</v>
      </c>
      <c r="AJ580" s="58">
        <f t="shared" si="242"/>
        <v>37378833269</v>
      </c>
      <c r="AK580" s="58">
        <v>37153833269</v>
      </c>
      <c r="AL580" s="58">
        <v>0</v>
      </c>
      <c r="AM580" s="58">
        <v>0</v>
      </c>
      <c r="AN580" s="58">
        <v>0</v>
      </c>
      <c r="AO580" s="58">
        <v>225000000</v>
      </c>
      <c r="AP580" s="58">
        <v>0</v>
      </c>
      <c r="AQ580" s="58">
        <f t="shared" si="243"/>
        <v>225000000</v>
      </c>
      <c r="AR580" s="58">
        <v>0</v>
      </c>
      <c r="AS580" s="58">
        <v>0</v>
      </c>
      <c r="AT580" s="58">
        <v>0</v>
      </c>
      <c r="AU580" s="58">
        <v>225000000</v>
      </c>
      <c r="AV580" s="59">
        <f t="shared" si="244"/>
        <v>-37153833269</v>
      </c>
      <c r="AW580" s="59">
        <f t="shared" si="229"/>
        <v>37153833269</v>
      </c>
      <c r="AX580" s="60">
        <f t="shared" si="222"/>
        <v>0</v>
      </c>
      <c r="AY580" s="61">
        <v>1</v>
      </c>
      <c r="AZ580" s="62"/>
      <c r="BA580" s="52">
        <v>1</v>
      </c>
      <c r="BB580" s="6"/>
      <c r="BC580" s="6"/>
      <c r="BD580" s="6"/>
      <c r="BG580" s="5" t="s">
        <v>96</v>
      </c>
      <c r="BH580" s="5" t="s">
        <v>109</v>
      </c>
      <c r="BJ580" s="6">
        <v>1</v>
      </c>
    </row>
    <row r="581" spans="1:62" s="74" customFormat="1" ht="15" customHeight="1" x14ac:dyDescent="0.25">
      <c r="A581" s="53">
        <f t="shared" si="249"/>
        <v>433</v>
      </c>
      <c r="B581" s="53">
        <f t="shared" si="249"/>
        <v>10</v>
      </c>
      <c r="C581" s="68" t="s">
        <v>719</v>
      </c>
      <c r="D581" s="55" t="s">
        <v>123</v>
      </c>
      <c r="E581" s="56">
        <v>42367</v>
      </c>
      <c r="F581" s="69">
        <f t="shared" si="235"/>
        <v>861126225294</v>
      </c>
      <c r="G581" s="70">
        <f t="shared" si="236"/>
        <v>33142923991</v>
      </c>
      <c r="H581" s="70">
        <v>7218970000</v>
      </c>
      <c r="I581" s="70">
        <v>2536770000</v>
      </c>
      <c r="J581" s="70">
        <v>8750000000</v>
      </c>
      <c r="K581" s="70">
        <v>14637183991</v>
      </c>
      <c r="L581" s="70">
        <f t="shared" si="237"/>
        <v>713608899960</v>
      </c>
      <c r="M581" s="70">
        <v>10369396000</v>
      </c>
      <c r="N581" s="70">
        <v>502165245000</v>
      </c>
      <c r="O581" s="70">
        <v>201074258960</v>
      </c>
      <c r="P581" s="70">
        <f t="shared" si="238"/>
        <v>114374401343</v>
      </c>
      <c r="Q581" s="70">
        <v>2439259000</v>
      </c>
      <c r="R581" s="70">
        <v>0</v>
      </c>
      <c r="S581" s="70">
        <v>13264879343</v>
      </c>
      <c r="T581" s="70">
        <v>0</v>
      </c>
      <c r="U581" s="70">
        <v>98670263000</v>
      </c>
      <c r="V581" s="70">
        <f t="shared" si="239"/>
        <v>883422625495</v>
      </c>
      <c r="W581" s="70">
        <f t="shared" si="240"/>
        <v>470610787376</v>
      </c>
      <c r="X581" s="70">
        <v>313134616456</v>
      </c>
      <c r="Y581" s="70">
        <v>0</v>
      </c>
      <c r="Z581" s="70">
        <v>0</v>
      </c>
      <c r="AA581" s="70">
        <v>3730000000</v>
      </c>
      <c r="AB581" s="70">
        <v>260000000</v>
      </c>
      <c r="AC581" s="70">
        <v>975574000</v>
      </c>
      <c r="AD581" s="70">
        <v>151510596920</v>
      </c>
      <c r="AE581" s="70">
        <v>1000000000</v>
      </c>
      <c r="AF581" s="70">
        <f t="shared" si="241"/>
        <v>412811838119</v>
      </c>
      <c r="AG581" s="70">
        <v>76214063750</v>
      </c>
      <c r="AH581" s="70">
        <v>127344472781</v>
      </c>
      <c r="AI581" s="70">
        <v>209253301588</v>
      </c>
      <c r="AJ581" s="70">
        <f t="shared" si="242"/>
        <v>34796400201</v>
      </c>
      <c r="AK581" s="70">
        <v>32296400201</v>
      </c>
      <c r="AL581" s="70">
        <v>0</v>
      </c>
      <c r="AM581" s="70">
        <v>0</v>
      </c>
      <c r="AN581" s="70">
        <v>1000000000</v>
      </c>
      <c r="AO581" s="70">
        <v>1500000000</v>
      </c>
      <c r="AP581" s="70">
        <v>0</v>
      </c>
      <c r="AQ581" s="70">
        <f t="shared" si="243"/>
        <v>12500000000</v>
      </c>
      <c r="AR581" s="70">
        <v>0</v>
      </c>
      <c r="AS581" s="70">
        <v>11000000000</v>
      </c>
      <c r="AT581" s="70">
        <v>0</v>
      </c>
      <c r="AU581" s="70">
        <v>1500000000</v>
      </c>
      <c r="AV581" s="71">
        <f t="shared" si="244"/>
        <v>-22296400201</v>
      </c>
      <c r="AW581" s="71">
        <f t="shared" si="229"/>
        <v>22296400201</v>
      </c>
      <c r="AX581" s="60">
        <f t="shared" si="222"/>
        <v>0</v>
      </c>
      <c r="AY581" s="72">
        <v>1</v>
      </c>
      <c r="AZ581" s="73"/>
      <c r="BA581" s="52">
        <v>1</v>
      </c>
      <c r="BB581" s="64"/>
      <c r="BC581" s="64"/>
      <c r="BD581" s="64"/>
      <c r="BE581" s="52">
        <v>1</v>
      </c>
      <c r="BF581" s="64"/>
      <c r="BG581" s="74" t="s">
        <v>96</v>
      </c>
      <c r="BH581" s="74" t="s">
        <v>106</v>
      </c>
      <c r="BJ581" s="64">
        <v>1</v>
      </c>
    </row>
    <row r="582" spans="1:62" s="74" customFormat="1" ht="15" customHeight="1" x14ac:dyDescent="0.25">
      <c r="A582" s="53">
        <f t="shared" si="249"/>
        <v>434</v>
      </c>
      <c r="B582" s="53">
        <f t="shared" si="249"/>
        <v>11</v>
      </c>
      <c r="C582" s="68" t="s">
        <v>720</v>
      </c>
      <c r="D582" s="55" t="s">
        <v>104</v>
      </c>
      <c r="E582" s="56">
        <v>42366</v>
      </c>
      <c r="F582" s="69">
        <f t="shared" si="235"/>
        <v>756992910000</v>
      </c>
      <c r="G582" s="70">
        <f t="shared" si="236"/>
        <v>28132466000</v>
      </c>
      <c r="H582" s="70">
        <v>2225578000</v>
      </c>
      <c r="I582" s="70">
        <v>4130799000</v>
      </c>
      <c r="J582" s="70">
        <v>5000000000</v>
      </c>
      <c r="K582" s="70">
        <v>16776089000</v>
      </c>
      <c r="L582" s="70">
        <f t="shared" si="237"/>
        <v>620471450000</v>
      </c>
      <c r="M582" s="70">
        <v>9669926000</v>
      </c>
      <c r="N582" s="70">
        <v>433196524000</v>
      </c>
      <c r="O582" s="70">
        <v>177605000000</v>
      </c>
      <c r="P582" s="70">
        <f t="shared" si="238"/>
        <v>108388994000</v>
      </c>
      <c r="Q582" s="70">
        <v>1250000000</v>
      </c>
      <c r="R582" s="70">
        <v>0</v>
      </c>
      <c r="S582" s="70">
        <v>9799111000</v>
      </c>
      <c r="T582" s="70">
        <v>36684498000</v>
      </c>
      <c r="U582" s="70">
        <v>60655385000</v>
      </c>
      <c r="V582" s="70">
        <f t="shared" si="239"/>
        <v>798492910000</v>
      </c>
      <c r="W582" s="70">
        <f t="shared" si="240"/>
        <v>367293068500</v>
      </c>
      <c r="X582" s="70">
        <v>246965863000</v>
      </c>
      <c r="Y582" s="70">
        <v>0</v>
      </c>
      <c r="Z582" s="70">
        <v>0</v>
      </c>
      <c r="AA582" s="70">
        <v>5256000000</v>
      </c>
      <c r="AB582" s="70">
        <v>300000000</v>
      </c>
      <c r="AC582" s="70">
        <v>603891000</v>
      </c>
      <c r="AD582" s="70">
        <v>111740496200</v>
      </c>
      <c r="AE582" s="70">
        <v>2426818300</v>
      </c>
      <c r="AF582" s="70">
        <f t="shared" si="241"/>
        <v>431199841500</v>
      </c>
      <c r="AG582" s="70">
        <v>29539148000</v>
      </c>
      <c r="AH582" s="70">
        <v>150811980800</v>
      </c>
      <c r="AI582" s="70">
        <v>250848712700</v>
      </c>
      <c r="AJ582" s="70">
        <f t="shared" si="242"/>
        <v>42500000000</v>
      </c>
      <c r="AK582" s="70">
        <v>42500000000</v>
      </c>
      <c r="AL582" s="70">
        <v>0</v>
      </c>
      <c r="AM582" s="70">
        <v>0</v>
      </c>
      <c r="AN582" s="70">
        <v>0</v>
      </c>
      <c r="AO582" s="70">
        <v>0</v>
      </c>
      <c r="AP582" s="70">
        <v>0</v>
      </c>
      <c r="AQ582" s="70">
        <f t="shared" si="243"/>
        <v>1000000000</v>
      </c>
      <c r="AR582" s="70">
        <v>0</v>
      </c>
      <c r="AS582" s="70">
        <v>0</v>
      </c>
      <c r="AT582" s="70">
        <v>0</v>
      </c>
      <c r="AU582" s="70">
        <v>1000000000</v>
      </c>
      <c r="AV582" s="71">
        <f t="shared" si="244"/>
        <v>-41500000000</v>
      </c>
      <c r="AW582" s="71">
        <f t="shared" si="229"/>
        <v>41500000000</v>
      </c>
      <c r="AX582" s="60">
        <f t="shared" si="222"/>
        <v>0</v>
      </c>
      <c r="AY582" s="72">
        <v>1</v>
      </c>
      <c r="AZ582" s="73"/>
      <c r="BA582" s="52">
        <v>1</v>
      </c>
      <c r="BB582" s="64"/>
      <c r="BC582" s="64"/>
      <c r="BD582" s="64"/>
      <c r="BE582" s="52">
        <v>1</v>
      </c>
      <c r="BF582" s="64"/>
      <c r="BG582" s="74" t="s">
        <v>96</v>
      </c>
      <c r="BH582" s="74" t="s">
        <v>130</v>
      </c>
      <c r="BJ582" s="64">
        <v>1</v>
      </c>
    </row>
    <row r="583" spans="1:62" s="74" customFormat="1" ht="15" customHeight="1" x14ac:dyDescent="0.25">
      <c r="A583" s="53">
        <f t="shared" si="249"/>
        <v>435</v>
      </c>
      <c r="B583" s="53">
        <f t="shared" si="249"/>
        <v>12</v>
      </c>
      <c r="C583" s="68" t="s">
        <v>721</v>
      </c>
      <c r="D583" s="55" t="s">
        <v>139</v>
      </c>
      <c r="E583" s="56">
        <v>42361</v>
      </c>
      <c r="F583" s="69">
        <f t="shared" si="235"/>
        <v>836611829063</v>
      </c>
      <c r="G583" s="70">
        <f t="shared" si="236"/>
        <v>37393176081</v>
      </c>
      <c r="H583" s="70">
        <v>4976962705</v>
      </c>
      <c r="I583" s="70">
        <v>3252781172</v>
      </c>
      <c r="J583" s="70">
        <v>3302822332</v>
      </c>
      <c r="K583" s="70">
        <v>25860609872</v>
      </c>
      <c r="L583" s="70">
        <f t="shared" si="237"/>
        <v>635696354500</v>
      </c>
      <c r="M583" s="70">
        <v>11437991000</v>
      </c>
      <c r="N583" s="70">
        <v>473589249000</v>
      </c>
      <c r="O583" s="70">
        <v>150669114500</v>
      </c>
      <c r="P583" s="70">
        <f t="shared" si="238"/>
        <v>163522298482</v>
      </c>
      <c r="Q583" s="70">
        <v>1250000000</v>
      </c>
      <c r="R583" s="70">
        <v>0</v>
      </c>
      <c r="S583" s="70">
        <v>8891743482</v>
      </c>
      <c r="T583" s="70">
        <v>72338779000</v>
      </c>
      <c r="U583" s="70">
        <v>81041776000</v>
      </c>
      <c r="V583" s="70">
        <f t="shared" si="239"/>
        <v>868476549463</v>
      </c>
      <c r="W583" s="70">
        <f t="shared" si="240"/>
        <v>464934118218</v>
      </c>
      <c r="X583" s="70">
        <v>298990768549</v>
      </c>
      <c r="Y583" s="70">
        <v>0</v>
      </c>
      <c r="Z583" s="70">
        <v>0</v>
      </c>
      <c r="AA583" s="70">
        <v>3650000000</v>
      </c>
      <c r="AB583" s="70">
        <v>17541433417</v>
      </c>
      <c r="AC583" s="70">
        <v>0</v>
      </c>
      <c r="AD583" s="70">
        <v>143251916252</v>
      </c>
      <c r="AE583" s="70">
        <v>1500000000</v>
      </c>
      <c r="AF583" s="70">
        <f t="shared" si="241"/>
        <v>403542431245</v>
      </c>
      <c r="AG583" s="70">
        <v>44872376000</v>
      </c>
      <c r="AH583" s="70">
        <v>127466669574</v>
      </c>
      <c r="AI583" s="70">
        <v>231203385671</v>
      </c>
      <c r="AJ583" s="70">
        <f t="shared" si="242"/>
        <v>32864720400</v>
      </c>
      <c r="AK583" s="70">
        <v>31839720400</v>
      </c>
      <c r="AL583" s="70">
        <v>0</v>
      </c>
      <c r="AM583" s="70">
        <v>0</v>
      </c>
      <c r="AN583" s="70">
        <v>0</v>
      </c>
      <c r="AO583" s="70">
        <v>1025000000</v>
      </c>
      <c r="AP583" s="70">
        <v>0</v>
      </c>
      <c r="AQ583" s="70">
        <f t="shared" si="243"/>
        <v>1000000000</v>
      </c>
      <c r="AR583" s="70">
        <v>0</v>
      </c>
      <c r="AS583" s="70">
        <v>0</v>
      </c>
      <c r="AT583" s="70">
        <v>0</v>
      </c>
      <c r="AU583" s="70">
        <v>1000000000</v>
      </c>
      <c r="AV583" s="71">
        <f t="shared" si="244"/>
        <v>-31864720400</v>
      </c>
      <c r="AW583" s="71">
        <f t="shared" si="229"/>
        <v>31864720400</v>
      </c>
      <c r="AX583" s="60">
        <f t="shared" si="222"/>
        <v>0</v>
      </c>
      <c r="AY583" s="72">
        <v>1</v>
      </c>
      <c r="AZ583" s="73"/>
      <c r="BA583" s="52">
        <v>1</v>
      </c>
      <c r="BB583" s="64"/>
      <c r="BC583" s="64"/>
      <c r="BD583" s="64"/>
      <c r="BE583" s="52">
        <v>1</v>
      </c>
      <c r="BF583" s="64"/>
      <c r="BG583" s="74" t="s">
        <v>96</v>
      </c>
      <c r="BH583" s="74" t="s">
        <v>97</v>
      </c>
      <c r="BJ583" s="64">
        <v>1</v>
      </c>
    </row>
    <row r="584" spans="1:62" ht="15" customHeight="1" x14ac:dyDescent="0.25">
      <c r="A584" s="53">
        <f t="shared" si="249"/>
        <v>436</v>
      </c>
      <c r="B584" s="53">
        <f t="shared" si="249"/>
        <v>13</v>
      </c>
      <c r="C584" s="54" t="s">
        <v>722</v>
      </c>
      <c r="D584" s="55" t="s">
        <v>126</v>
      </c>
      <c r="E584" s="56">
        <v>42355</v>
      </c>
      <c r="F584" s="57">
        <f t="shared" si="235"/>
        <v>728179106574</v>
      </c>
      <c r="G584" s="58">
        <f t="shared" si="236"/>
        <v>28574535020</v>
      </c>
      <c r="H584" s="58">
        <v>4745880520</v>
      </c>
      <c r="I584" s="58">
        <v>6243201000</v>
      </c>
      <c r="J584" s="58">
        <v>7200000000</v>
      </c>
      <c r="K584" s="58">
        <v>10385453500</v>
      </c>
      <c r="L584" s="58">
        <f t="shared" si="237"/>
        <v>603208934920</v>
      </c>
      <c r="M584" s="58">
        <v>13160304920</v>
      </c>
      <c r="N584" s="58">
        <v>441683000000</v>
      </c>
      <c r="O584" s="58">
        <v>148365630000</v>
      </c>
      <c r="P584" s="58">
        <f t="shared" si="238"/>
        <v>96395636634</v>
      </c>
      <c r="Q584" s="58">
        <v>0</v>
      </c>
      <c r="R584" s="58">
        <v>0</v>
      </c>
      <c r="S584" s="58">
        <v>9819712634</v>
      </c>
      <c r="T584" s="58">
        <v>33566382000</v>
      </c>
      <c r="U584" s="58">
        <v>53009542000</v>
      </c>
      <c r="V584" s="58">
        <f t="shared" si="239"/>
        <v>723274106574</v>
      </c>
      <c r="W584" s="58">
        <f t="shared" si="240"/>
        <v>357208888057</v>
      </c>
      <c r="X584" s="58">
        <v>266522680057</v>
      </c>
      <c r="Y584" s="58">
        <v>0</v>
      </c>
      <c r="Z584" s="58">
        <v>4500000000</v>
      </c>
      <c r="AA584" s="58">
        <v>6571120000</v>
      </c>
      <c r="AB584" s="58">
        <v>1545000000</v>
      </c>
      <c r="AC584" s="58">
        <v>0</v>
      </c>
      <c r="AD584" s="58">
        <v>75070088000</v>
      </c>
      <c r="AE584" s="58">
        <v>3000000000</v>
      </c>
      <c r="AF584" s="58">
        <f t="shared" si="241"/>
        <v>366065218517</v>
      </c>
      <c r="AG584" s="58">
        <v>33567664500</v>
      </c>
      <c r="AH584" s="58">
        <v>131628874385</v>
      </c>
      <c r="AI584" s="58">
        <v>200868679632</v>
      </c>
      <c r="AJ584" s="58">
        <f t="shared" si="242"/>
        <v>595000000</v>
      </c>
      <c r="AK584" s="58">
        <v>0</v>
      </c>
      <c r="AL584" s="58">
        <v>0</v>
      </c>
      <c r="AM584" s="58">
        <v>0</v>
      </c>
      <c r="AN584" s="58">
        <v>0</v>
      </c>
      <c r="AO584" s="58">
        <v>595000000</v>
      </c>
      <c r="AP584" s="58">
        <v>0</v>
      </c>
      <c r="AQ584" s="58">
        <f t="shared" si="243"/>
        <v>5500000000</v>
      </c>
      <c r="AR584" s="58">
        <v>0</v>
      </c>
      <c r="AS584" s="58">
        <v>5500000000</v>
      </c>
      <c r="AT584" s="58">
        <v>0</v>
      </c>
      <c r="AU584" s="58">
        <v>0</v>
      </c>
      <c r="AV584" s="59">
        <f t="shared" si="244"/>
        <v>4905000000</v>
      </c>
      <c r="AW584" s="59">
        <f t="shared" si="229"/>
        <v>-4905000000</v>
      </c>
      <c r="AX584" s="60">
        <f t="shared" ref="AX584:AX647" si="250">AW584+AV584</f>
        <v>0</v>
      </c>
      <c r="AY584" s="61">
        <v>1</v>
      </c>
      <c r="AZ584" s="62"/>
      <c r="BA584" s="52">
        <v>1</v>
      </c>
      <c r="BB584" s="6"/>
      <c r="BC584" s="6"/>
      <c r="BD584" s="6"/>
      <c r="BE584" s="6">
        <v>1</v>
      </c>
      <c r="BG584" s="5" t="s">
        <v>96</v>
      </c>
      <c r="BH584" s="5" t="s">
        <v>106</v>
      </c>
      <c r="BJ584" s="6">
        <v>1</v>
      </c>
    </row>
    <row r="585" spans="1:62" ht="15" customHeight="1" x14ac:dyDescent="0.25">
      <c r="A585" s="53">
        <f t="shared" si="249"/>
        <v>437</v>
      </c>
      <c r="B585" s="53">
        <f t="shared" si="249"/>
        <v>14</v>
      </c>
      <c r="C585" s="54" t="s">
        <v>723</v>
      </c>
      <c r="D585" s="55" t="s">
        <v>139</v>
      </c>
      <c r="E585" s="56">
        <v>42346</v>
      </c>
      <c r="F585" s="57">
        <f t="shared" si="235"/>
        <v>587754830466</v>
      </c>
      <c r="G585" s="58">
        <f t="shared" si="236"/>
        <v>52586902000</v>
      </c>
      <c r="H585" s="58">
        <v>5099010000</v>
      </c>
      <c r="I585" s="58">
        <v>1973015000</v>
      </c>
      <c r="J585" s="58">
        <v>4500000000</v>
      </c>
      <c r="K585" s="58">
        <v>41014877000</v>
      </c>
      <c r="L585" s="58">
        <f t="shared" si="237"/>
        <v>473055317000</v>
      </c>
      <c r="M585" s="58">
        <v>2564500000</v>
      </c>
      <c r="N585" s="58">
        <v>343021297000</v>
      </c>
      <c r="O585" s="58">
        <v>127469520000</v>
      </c>
      <c r="P585" s="58">
        <f t="shared" si="238"/>
        <v>62112611466</v>
      </c>
      <c r="Q585" s="58">
        <v>0</v>
      </c>
      <c r="R585" s="58">
        <v>0</v>
      </c>
      <c r="S585" s="58">
        <v>8323212466</v>
      </c>
      <c r="T585" s="58">
        <v>15000000000</v>
      </c>
      <c r="U585" s="58">
        <v>38789399000</v>
      </c>
      <c r="V585" s="58">
        <f t="shared" si="239"/>
        <v>608416628700.08008</v>
      </c>
      <c r="W585" s="58">
        <f t="shared" si="240"/>
        <v>211184258501</v>
      </c>
      <c r="X585" s="58">
        <v>167348967156</v>
      </c>
      <c r="Y585" s="58">
        <v>0</v>
      </c>
      <c r="Z585" s="58">
        <v>0</v>
      </c>
      <c r="AA585" s="58">
        <v>2069509145</v>
      </c>
      <c r="AB585" s="58">
        <v>3900000000</v>
      </c>
      <c r="AC585" s="58">
        <v>707202500</v>
      </c>
      <c r="AD585" s="58">
        <v>35158579700</v>
      </c>
      <c r="AE585" s="58">
        <v>2000000000</v>
      </c>
      <c r="AF585" s="58">
        <f t="shared" si="241"/>
        <v>397232370199.08002</v>
      </c>
      <c r="AG585" s="58">
        <v>48690318050</v>
      </c>
      <c r="AH585" s="58">
        <v>110130285908.08</v>
      </c>
      <c r="AI585" s="58">
        <v>238411766241</v>
      </c>
      <c r="AJ585" s="58">
        <f t="shared" si="242"/>
        <v>21661798234.080002</v>
      </c>
      <c r="AK585" s="58">
        <v>21486798234.080002</v>
      </c>
      <c r="AL585" s="58">
        <v>0</v>
      </c>
      <c r="AM585" s="58">
        <v>0</v>
      </c>
      <c r="AN585" s="58">
        <v>0</v>
      </c>
      <c r="AO585" s="58">
        <v>175000000</v>
      </c>
      <c r="AP585" s="58">
        <v>0</v>
      </c>
      <c r="AQ585" s="58">
        <f t="shared" si="243"/>
        <v>1000000000</v>
      </c>
      <c r="AR585" s="58">
        <v>0</v>
      </c>
      <c r="AS585" s="58">
        <v>0</v>
      </c>
      <c r="AT585" s="58">
        <v>0</v>
      </c>
      <c r="AU585" s="58">
        <v>1000000000</v>
      </c>
      <c r="AV585" s="59">
        <f t="shared" si="244"/>
        <v>-20661798234.080078</v>
      </c>
      <c r="AW585" s="59">
        <f t="shared" si="229"/>
        <v>20661798234.080002</v>
      </c>
      <c r="AX585" s="60">
        <f t="shared" si="250"/>
        <v>-7.62939453125E-5</v>
      </c>
      <c r="AY585" s="61">
        <v>1</v>
      </c>
      <c r="AZ585" s="62"/>
      <c r="BA585" s="52">
        <v>1</v>
      </c>
      <c r="BB585" s="6"/>
      <c r="BC585" s="6"/>
      <c r="BD585" s="6"/>
      <c r="BE585" s="52">
        <v>1</v>
      </c>
      <c r="BG585" s="5" t="s">
        <v>96</v>
      </c>
      <c r="BH585" s="5" t="s">
        <v>106</v>
      </c>
      <c r="BJ585" s="6">
        <v>1</v>
      </c>
    </row>
    <row r="586" spans="1:62" ht="15" customHeight="1" x14ac:dyDescent="0.25">
      <c r="A586" s="53">
        <f t="shared" si="249"/>
        <v>438</v>
      </c>
      <c r="B586" s="53">
        <f t="shared" si="249"/>
        <v>15</v>
      </c>
      <c r="C586" s="68" t="s">
        <v>724</v>
      </c>
      <c r="D586" s="55" t="s">
        <v>121</v>
      </c>
      <c r="E586" s="56">
        <v>42368</v>
      </c>
      <c r="F586" s="69">
        <f t="shared" si="235"/>
        <v>1097875000000</v>
      </c>
      <c r="G586" s="58">
        <f t="shared" si="236"/>
        <v>94006611880</v>
      </c>
      <c r="H586" s="58">
        <v>19469721617</v>
      </c>
      <c r="I586" s="58">
        <v>13884430363</v>
      </c>
      <c r="J586" s="58">
        <v>4225577000</v>
      </c>
      <c r="K586" s="58">
        <v>56426882900</v>
      </c>
      <c r="L586" s="58">
        <f t="shared" si="237"/>
        <v>816945099060</v>
      </c>
      <c r="M586" s="58">
        <v>13005258000</v>
      </c>
      <c r="N586" s="58">
        <v>626916589000</v>
      </c>
      <c r="O586" s="58">
        <v>177023252060</v>
      </c>
      <c r="P586" s="58">
        <f t="shared" si="238"/>
        <v>186923289060</v>
      </c>
      <c r="Q586" s="58">
        <v>0</v>
      </c>
      <c r="R586" s="58">
        <v>0</v>
      </c>
      <c r="S586" s="58">
        <v>18035777060</v>
      </c>
      <c r="T586" s="58">
        <v>75890166000</v>
      </c>
      <c r="U586" s="58">
        <v>92997346000</v>
      </c>
      <c r="V586" s="58">
        <f t="shared" si="239"/>
        <v>1181663000000</v>
      </c>
      <c r="W586" s="58">
        <f t="shared" si="240"/>
        <v>669023132614</v>
      </c>
      <c r="X586" s="58">
        <v>504765762355</v>
      </c>
      <c r="Y586" s="58">
        <v>0</v>
      </c>
      <c r="Z586" s="58">
        <v>0</v>
      </c>
      <c r="AA586" s="58">
        <v>6918000000</v>
      </c>
      <c r="AB586" s="58">
        <v>500000000</v>
      </c>
      <c r="AC586" s="58">
        <v>2700000000</v>
      </c>
      <c r="AD586" s="58">
        <v>150070764534</v>
      </c>
      <c r="AE586" s="58">
        <v>4068605725</v>
      </c>
      <c r="AF586" s="58">
        <f t="shared" si="241"/>
        <v>512639867386</v>
      </c>
      <c r="AG586" s="58">
        <v>28369190200</v>
      </c>
      <c r="AH586" s="58">
        <v>285213901211</v>
      </c>
      <c r="AI586" s="58">
        <v>199056775975</v>
      </c>
      <c r="AJ586" s="58">
        <f t="shared" si="242"/>
        <v>87788000000</v>
      </c>
      <c r="AK586" s="58">
        <v>87288000000</v>
      </c>
      <c r="AL586" s="58">
        <v>0</v>
      </c>
      <c r="AM586" s="58">
        <v>0</v>
      </c>
      <c r="AN586" s="58">
        <v>0</v>
      </c>
      <c r="AO586" s="58">
        <v>500000000</v>
      </c>
      <c r="AP586" s="58">
        <v>0</v>
      </c>
      <c r="AQ586" s="58">
        <f t="shared" si="243"/>
        <v>4000000000</v>
      </c>
      <c r="AR586" s="58">
        <v>0</v>
      </c>
      <c r="AS586" s="58">
        <v>3000000000</v>
      </c>
      <c r="AT586" s="58">
        <v>0</v>
      </c>
      <c r="AU586" s="58">
        <v>1000000000</v>
      </c>
      <c r="AV586" s="59">
        <f t="shared" si="244"/>
        <v>-83788000000</v>
      </c>
      <c r="AW586" s="59">
        <f t="shared" si="229"/>
        <v>83788000000</v>
      </c>
      <c r="AX586" s="60">
        <f t="shared" si="250"/>
        <v>0</v>
      </c>
      <c r="AY586" s="61">
        <v>1</v>
      </c>
      <c r="AZ586" s="62"/>
      <c r="BA586" s="52">
        <v>1</v>
      </c>
      <c r="BB586" s="6"/>
      <c r="BC586" s="6"/>
      <c r="BD586" s="6"/>
      <c r="BG586" s="5" t="s">
        <v>96</v>
      </c>
      <c r="BH586" s="5" t="s">
        <v>137</v>
      </c>
      <c r="BJ586" s="6">
        <v>1</v>
      </c>
    </row>
    <row r="587" spans="1:62" s="74" customFormat="1" ht="15" customHeight="1" x14ac:dyDescent="0.25">
      <c r="A587" s="53">
        <f t="shared" si="249"/>
        <v>439</v>
      </c>
      <c r="B587" s="53">
        <f t="shared" si="249"/>
        <v>16</v>
      </c>
      <c r="C587" s="68" t="s">
        <v>725</v>
      </c>
      <c r="D587" s="55" t="s">
        <v>123</v>
      </c>
      <c r="E587" s="56">
        <v>42360</v>
      </c>
      <c r="F587" s="69">
        <f t="shared" si="235"/>
        <v>671894070924</v>
      </c>
      <c r="G587" s="70">
        <f t="shared" si="236"/>
        <v>52733509257</v>
      </c>
      <c r="H587" s="70">
        <v>7433173254</v>
      </c>
      <c r="I587" s="70">
        <v>2479199152</v>
      </c>
      <c r="J587" s="70">
        <v>12010000000</v>
      </c>
      <c r="K587" s="70">
        <v>30811136851</v>
      </c>
      <c r="L587" s="70">
        <f t="shared" si="237"/>
        <v>564074587000</v>
      </c>
      <c r="M587" s="70">
        <v>11820903000</v>
      </c>
      <c r="N587" s="70">
        <v>397520803000</v>
      </c>
      <c r="O587" s="70">
        <v>154732881000</v>
      </c>
      <c r="P587" s="70">
        <f t="shared" si="238"/>
        <v>55085974667</v>
      </c>
      <c r="Q587" s="70">
        <v>2500000000</v>
      </c>
      <c r="R587" s="70">
        <v>0</v>
      </c>
      <c r="S587" s="70">
        <v>10534610667</v>
      </c>
      <c r="T587" s="70">
        <v>0</v>
      </c>
      <c r="U587" s="70">
        <v>42051364000</v>
      </c>
      <c r="V587" s="70">
        <f t="shared" si="239"/>
        <v>713844652305</v>
      </c>
      <c r="W587" s="70">
        <f t="shared" si="240"/>
        <v>256113164870</v>
      </c>
      <c r="X587" s="70">
        <v>197868052470</v>
      </c>
      <c r="Y587" s="70">
        <v>0</v>
      </c>
      <c r="Z587" s="70">
        <v>0</v>
      </c>
      <c r="AA587" s="70">
        <v>1218348400</v>
      </c>
      <c r="AB587" s="70">
        <v>68000000</v>
      </c>
      <c r="AC587" s="70">
        <v>0</v>
      </c>
      <c r="AD587" s="70">
        <v>53958764000</v>
      </c>
      <c r="AE587" s="70">
        <v>3000000000</v>
      </c>
      <c r="AF587" s="70">
        <f t="shared" si="241"/>
        <v>457731487435</v>
      </c>
      <c r="AG587" s="70">
        <v>71542875600</v>
      </c>
      <c r="AH587" s="70">
        <v>150385127355</v>
      </c>
      <c r="AI587" s="70">
        <v>235803484480</v>
      </c>
      <c r="AJ587" s="70">
        <f t="shared" si="242"/>
        <v>41950581381</v>
      </c>
      <c r="AK587" s="70">
        <v>41950581381</v>
      </c>
      <c r="AL587" s="70">
        <v>0</v>
      </c>
      <c r="AM587" s="70">
        <v>0</v>
      </c>
      <c r="AN587" s="70">
        <v>0</v>
      </c>
      <c r="AO587" s="70">
        <v>0</v>
      </c>
      <c r="AP587" s="70">
        <v>0</v>
      </c>
      <c r="AQ587" s="70">
        <f t="shared" si="243"/>
        <v>0</v>
      </c>
      <c r="AR587" s="70">
        <v>0</v>
      </c>
      <c r="AS587" s="70">
        <v>0</v>
      </c>
      <c r="AT587" s="70">
        <v>0</v>
      </c>
      <c r="AU587" s="70">
        <v>0</v>
      </c>
      <c r="AV587" s="71">
        <f t="shared" si="244"/>
        <v>-41950581381</v>
      </c>
      <c r="AW587" s="71">
        <f t="shared" si="229"/>
        <v>41950581381</v>
      </c>
      <c r="AX587" s="60">
        <f t="shared" si="250"/>
        <v>0</v>
      </c>
      <c r="AY587" s="72">
        <v>1</v>
      </c>
      <c r="AZ587" s="73"/>
      <c r="BA587" s="52">
        <v>1</v>
      </c>
      <c r="BB587" s="64"/>
      <c r="BC587" s="64"/>
      <c r="BD587" s="64"/>
      <c r="BE587" s="64"/>
      <c r="BF587" s="64"/>
      <c r="BG587" s="74" t="s">
        <v>96</v>
      </c>
      <c r="BH587" s="74" t="s">
        <v>186</v>
      </c>
      <c r="BI587" s="74" t="s">
        <v>472</v>
      </c>
      <c r="BJ587" s="64">
        <v>1</v>
      </c>
    </row>
    <row r="588" spans="1:62" s="74" customFormat="1" ht="15" customHeight="1" x14ac:dyDescent="0.25">
      <c r="A588" s="53">
        <f t="shared" si="249"/>
        <v>440</v>
      </c>
      <c r="B588" s="53">
        <f t="shared" si="249"/>
        <v>17</v>
      </c>
      <c r="C588" s="68" t="s">
        <v>726</v>
      </c>
      <c r="D588" s="55" t="s">
        <v>111</v>
      </c>
      <c r="E588" s="56">
        <v>42356</v>
      </c>
      <c r="F588" s="69">
        <f t="shared" si="235"/>
        <v>870512205643.95996</v>
      </c>
      <c r="G588" s="70">
        <f t="shared" si="236"/>
        <v>38613882610.959999</v>
      </c>
      <c r="H588" s="70">
        <v>8594366956</v>
      </c>
      <c r="I588" s="70">
        <v>2912219448</v>
      </c>
      <c r="J588" s="70">
        <v>5203076277</v>
      </c>
      <c r="K588" s="70">
        <v>21904219929.959999</v>
      </c>
      <c r="L588" s="70">
        <f t="shared" si="237"/>
        <v>671061881000</v>
      </c>
      <c r="M588" s="70">
        <v>15177692000</v>
      </c>
      <c r="N588" s="70">
        <v>465910509000</v>
      </c>
      <c r="O588" s="70">
        <v>189973680000</v>
      </c>
      <c r="P588" s="70">
        <f t="shared" si="238"/>
        <v>160836442033</v>
      </c>
      <c r="Q588" s="70">
        <v>1250000000</v>
      </c>
      <c r="R588" s="70">
        <v>0</v>
      </c>
      <c r="S588" s="70">
        <v>13968038033</v>
      </c>
      <c r="T588" s="70">
        <v>34411149000</v>
      </c>
      <c r="U588" s="70">
        <v>111207255000</v>
      </c>
      <c r="V588" s="70">
        <f t="shared" si="239"/>
        <v>916139204024.34998</v>
      </c>
      <c r="W588" s="70">
        <f t="shared" si="240"/>
        <v>404700003508.34998</v>
      </c>
      <c r="X588" s="70">
        <v>247766041207</v>
      </c>
      <c r="Y588" s="70">
        <v>0</v>
      </c>
      <c r="Z588" s="70">
        <v>0</v>
      </c>
      <c r="AA588" s="70">
        <v>4850000000</v>
      </c>
      <c r="AB588" s="70">
        <v>228000000</v>
      </c>
      <c r="AC588" s="70">
        <v>0</v>
      </c>
      <c r="AD588" s="70">
        <v>150701047900</v>
      </c>
      <c r="AE588" s="70">
        <v>1154914401.3499999</v>
      </c>
      <c r="AF588" s="70">
        <f t="shared" si="241"/>
        <v>511439200516</v>
      </c>
      <c r="AG588" s="70">
        <v>78618006150</v>
      </c>
      <c r="AH588" s="70">
        <v>234623174990</v>
      </c>
      <c r="AI588" s="70">
        <v>198198019376</v>
      </c>
      <c r="AJ588" s="70">
        <f t="shared" si="242"/>
        <v>45626998380.389999</v>
      </c>
      <c r="AK588" s="70">
        <v>45536998380.389999</v>
      </c>
      <c r="AL588" s="70">
        <v>0</v>
      </c>
      <c r="AM588" s="70">
        <v>0</v>
      </c>
      <c r="AN588" s="70">
        <v>0</v>
      </c>
      <c r="AO588" s="70">
        <v>90000000</v>
      </c>
      <c r="AP588" s="70">
        <v>0</v>
      </c>
      <c r="AQ588" s="70">
        <f t="shared" si="243"/>
        <v>0</v>
      </c>
      <c r="AR588" s="70">
        <v>0</v>
      </c>
      <c r="AS588" s="70">
        <v>0</v>
      </c>
      <c r="AT588" s="70">
        <v>0</v>
      </c>
      <c r="AU588" s="70">
        <v>0</v>
      </c>
      <c r="AV588" s="71">
        <f t="shared" si="244"/>
        <v>-45626998380.390015</v>
      </c>
      <c r="AW588" s="71">
        <f t="shared" si="229"/>
        <v>45626998380.389999</v>
      </c>
      <c r="AX588" s="60">
        <f t="shared" si="250"/>
        <v>0</v>
      </c>
      <c r="AY588" s="72">
        <v>1</v>
      </c>
      <c r="AZ588" s="73"/>
      <c r="BA588" s="52">
        <v>1</v>
      </c>
      <c r="BB588" s="64"/>
      <c r="BC588" s="64"/>
      <c r="BD588" s="64"/>
      <c r="BE588" s="52">
        <v>1</v>
      </c>
      <c r="BF588" s="64"/>
      <c r="BG588" s="74" t="s">
        <v>96</v>
      </c>
      <c r="BH588" s="74" t="s">
        <v>97</v>
      </c>
      <c r="BJ588" s="64">
        <v>1</v>
      </c>
    </row>
    <row r="589" spans="1:62" ht="15" customHeight="1" x14ac:dyDescent="0.25">
      <c r="A589" s="53">
        <f t="shared" ref="A589:B593" si="251">A588+1</f>
        <v>441</v>
      </c>
      <c r="B589" s="53">
        <f t="shared" si="251"/>
        <v>18</v>
      </c>
      <c r="C589" s="54" t="s">
        <v>727</v>
      </c>
      <c r="D589" s="55" t="s">
        <v>99</v>
      </c>
      <c r="E589" s="56">
        <v>42348</v>
      </c>
      <c r="F589" s="57">
        <f t="shared" si="235"/>
        <v>563062610835</v>
      </c>
      <c r="G589" s="58">
        <f t="shared" si="236"/>
        <v>22131175807</v>
      </c>
      <c r="H589" s="58">
        <v>5500924807</v>
      </c>
      <c r="I589" s="58">
        <v>1602645000</v>
      </c>
      <c r="J589" s="58">
        <v>4625000000</v>
      </c>
      <c r="K589" s="58">
        <v>10402606000</v>
      </c>
      <c r="L589" s="58">
        <f t="shared" si="237"/>
        <v>474530861000</v>
      </c>
      <c r="M589" s="58">
        <v>13415708000</v>
      </c>
      <c r="N589" s="58">
        <v>348202873000</v>
      </c>
      <c r="O589" s="58">
        <v>112912280000</v>
      </c>
      <c r="P589" s="58">
        <f t="shared" si="238"/>
        <v>66400574028</v>
      </c>
      <c r="Q589" s="58">
        <v>42063518000</v>
      </c>
      <c r="R589" s="58">
        <v>0</v>
      </c>
      <c r="S589" s="58">
        <v>8286249028</v>
      </c>
      <c r="T589" s="58">
        <v>15595407000</v>
      </c>
      <c r="U589" s="58">
        <v>455400000</v>
      </c>
      <c r="V589" s="58">
        <f t="shared" si="239"/>
        <v>596132221728.80005</v>
      </c>
      <c r="W589" s="58">
        <f t="shared" si="240"/>
        <v>229266502172.79999</v>
      </c>
      <c r="X589" s="58">
        <v>157842094673.79999</v>
      </c>
      <c r="Y589" s="58">
        <v>0</v>
      </c>
      <c r="Z589" s="58">
        <v>0</v>
      </c>
      <c r="AA589" s="58">
        <v>2665000000</v>
      </c>
      <c r="AB589" s="58">
        <v>495000000</v>
      </c>
      <c r="AC589" s="58">
        <v>0</v>
      </c>
      <c r="AD589" s="58">
        <v>67264407499</v>
      </c>
      <c r="AE589" s="58">
        <v>1000000000</v>
      </c>
      <c r="AF589" s="58">
        <f t="shared" si="241"/>
        <v>366865719556</v>
      </c>
      <c r="AG589" s="58">
        <v>44754857500</v>
      </c>
      <c r="AH589" s="58">
        <v>137255844756</v>
      </c>
      <c r="AI589" s="58">
        <v>184855017300</v>
      </c>
      <c r="AJ589" s="58">
        <f t="shared" si="242"/>
        <v>37769610893.800003</v>
      </c>
      <c r="AK589" s="58">
        <v>37619610893.800003</v>
      </c>
      <c r="AL589" s="58">
        <v>0</v>
      </c>
      <c r="AM589" s="58">
        <v>0</v>
      </c>
      <c r="AN589" s="58">
        <v>0</v>
      </c>
      <c r="AO589" s="58">
        <v>150000000</v>
      </c>
      <c r="AP589" s="58">
        <v>0</v>
      </c>
      <c r="AQ589" s="58">
        <f t="shared" si="243"/>
        <v>4700000000</v>
      </c>
      <c r="AR589" s="58">
        <v>0</v>
      </c>
      <c r="AS589" s="58">
        <v>4700000000</v>
      </c>
      <c r="AT589" s="58">
        <v>0</v>
      </c>
      <c r="AU589" s="58">
        <v>0</v>
      </c>
      <c r="AV589" s="59">
        <f t="shared" si="244"/>
        <v>-33069610893.800049</v>
      </c>
      <c r="AW589" s="59">
        <f t="shared" si="229"/>
        <v>33069610893.800003</v>
      </c>
      <c r="AX589" s="60">
        <f t="shared" si="250"/>
        <v>-4.57763671875E-5</v>
      </c>
      <c r="AY589" s="61">
        <v>1</v>
      </c>
      <c r="AZ589" s="62"/>
      <c r="BA589" s="52">
        <v>1</v>
      </c>
      <c r="BB589" s="6"/>
      <c r="BC589" s="6"/>
      <c r="BD589" s="6"/>
      <c r="BG589" s="5" t="s">
        <v>96</v>
      </c>
      <c r="BH589" s="5" t="s">
        <v>186</v>
      </c>
      <c r="BJ589" s="6">
        <v>1</v>
      </c>
    </row>
    <row r="590" spans="1:62" ht="15" customHeight="1" x14ac:dyDescent="0.25">
      <c r="A590" s="53">
        <f t="shared" si="251"/>
        <v>442</v>
      </c>
      <c r="B590" s="53">
        <f t="shared" si="251"/>
        <v>19</v>
      </c>
      <c r="C590" s="54" t="s">
        <v>728</v>
      </c>
      <c r="D590" s="55" t="s">
        <v>113</v>
      </c>
      <c r="E590" s="56">
        <v>42366</v>
      </c>
      <c r="F590" s="57">
        <f t="shared" si="235"/>
        <v>1119365077870</v>
      </c>
      <c r="G590" s="58">
        <f t="shared" si="236"/>
        <v>71574159520</v>
      </c>
      <c r="H590" s="58">
        <v>10107950000</v>
      </c>
      <c r="I590" s="58">
        <v>5650902000</v>
      </c>
      <c r="J590" s="58">
        <v>16600000000</v>
      </c>
      <c r="K590" s="58">
        <v>39215307520</v>
      </c>
      <c r="L590" s="58">
        <f t="shared" si="237"/>
        <v>884337649000</v>
      </c>
      <c r="M590" s="58">
        <v>19713113000</v>
      </c>
      <c r="N590" s="58">
        <v>636914926000</v>
      </c>
      <c r="O590" s="58">
        <v>227709610000</v>
      </c>
      <c r="P590" s="58">
        <f t="shared" si="238"/>
        <v>163453269350</v>
      </c>
      <c r="Q590" s="58">
        <v>2215356400</v>
      </c>
      <c r="R590" s="58">
        <v>0</v>
      </c>
      <c r="S590" s="58">
        <v>15652266950</v>
      </c>
      <c r="T590" s="58">
        <v>56139452000</v>
      </c>
      <c r="U590" s="58">
        <v>89446194000</v>
      </c>
      <c r="V590" s="58">
        <f t="shared" si="239"/>
        <v>1174726389170</v>
      </c>
      <c r="W590" s="58">
        <f t="shared" si="240"/>
        <v>590403002884</v>
      </c>
      <c r="X590" s="58">
        <v>431105313908</v>
      </c>
      <c r="Y590" s="58">
        <v>0</v>
      </c>
      <c r="Z590" s="58">
        <v>0</v>
      </c>
      <c r="AA590" s="58">
        <v>500000000</v>
      </c>
      <c r="AB590" s="58">
        <v>0</v>
      </c>
      <c r="AC590" s="58">
        <v>1579885200</v>
      </c>
      <c r="AD590" s="58">
        <v>154766097900</v>
      </c>
      <c r="AE590" s="58">
        <v>2451705876</v>
      </c>
      <c r="AF590" s="58">
        <f t="shared" si="241"/>
        <v>584323386286</v>
      </c>
      <c r="AG590" s="58">
        <v>50110984670</v>
      </c>
      <c r="AH590" s="58">
        <v>225508705707</v>
      </c>
      <c r="AI590" s="58">
        <v>308703695909</v>
      </c>
      <c r="AJ590" s="58">
        <f t="shared" si="242"/>
        <v>55361311300</v>
      </c>
      <c r="AK590" s="58">
        <v>55361311300</v>
      </c>
      <c r="AL590" s="58">
        <v>0</v>
      </c>
      <c r="AM590" s="58">
        <v>0</v>
      </c>
      <c r="AN590" s="58">
        <v>0</v>
      </c>
      <c r="AO590" s="58">
        <v>0</v>
      </c>
      <c r="AP590" s="58">
        <v>0</v>
      </c>
      <c r="AQ590" s="58">
        <f t="shared" si="243"/>
        <v>0</v>
      </c>
      <c r="AR590" s="58">
        <v>0</v>
      </c>
      <c r="AS590" s="58">
        <v>0</v>
      </c>
      <c r="AT590" s="58">
        <v>0</v>
      </c>
      <c r="AU590" s="58">
        <v>0</v>
      </c>
      <c r="AV590" s="59">
        <f t="shared" si="244"/>
        <v>-55361311300</v>
      </c>
      <c r="AW590" s="59">
        <f t="shared" si="229"/>
        <v>55361311300</v>
      </c>
      <c r="AX590" s="60">
        <f t="shared" si="250"/>
        <v>0</v>
      </c>
      <c r="AY590" s="61">
        <v>1</v>
      </c>
      <c r="AZ590" s="62"/>
      <c r="BA590" s="52">
        <v>1</v>
      </c>
      <c r="BB590" s="6"/>
      <c r="BC590" s="6"/>
      <c r="BD590" s="6"/>
      <c r="BE590" s="6">
        <v>1</v>
      </c>
      <c r="BG590" s="5" t="s">
        <v>96</v>
      </c>
      <c r="BH590" s="5" t="s">
        <v>106</v>
      </c>
      <c r="BJ590" s="6">
        <v>1</v>
      </c>
    </row>
    <row r="591" spans="1:62" ht="15" customHeight="1" x14ac:dyDescent="0.25">
      <c r="A591" s="53">
        <f t="shared" si="251"/>
        <v>443</v>
      </c>
      <c r="B591" s="53">
        <f t="shared" si="251"/>
        <v>20</v>
      </c>
      <c r="C591" s="54" t="s">
        <v>729</v>
      </c>
      <c r="D591" s="55" t="s">
        <v>94</v>
      </c>
      <c r="E591" s="56">
        <v>42377</v>
      </c>
      <c r="F591" s="57">
        <f t="shared" si="235"/>
        <v>1299428824494</v>
      </c>
      <c r="G591" s="58">
        <f t="shared" si="236"/>
        <v>71934173068</v>
      </c>
      <c r="H591" s="58">
        <v>10379367510</v>
      </c>
      <c r="I591" s="58">
        <v>3542853500</v>
      </c>
      <c r="J591" s="58">
        <v>5056572949</v>
      </c>
      <c r="K591" s="58">
        <v>52955379109</v>
      </c>
      <c r="L591" s="58">
        <f t="shared" si="237"/>
        <v>1041225217500</v>
      </c>
      <c r="M591" s="58">
        <v>19663460000</v>
      </c>
      <c r="N591" s="58">
        <v>754511787000</v>
      </c>
      <c r="O591" s="58">
        <v>267049970500</v>
      </c>
      <c r="P591" s="58">
        <f t="shared" si="238"/>
        <v>186269433926</v>
      </c>
      <c r="Q591" s="58">
        <v>0</v>
      </c>
      <c r="R591" s="58">
        <v>0</v>
      </c>
      <c r="S591" s="58">
        <v>20433850926</v>
      </c>
      <c r="T591" s="58">
        <v>0</v>
      </c>
      <c r="U591" s="58">
        <v>165835583000</v>
      </c>
      <c r="V591" s="58">
        <f t="shared" si="239"/>
        <v>1422399848435.6001</v>
      </c>
      <c r="W591" s="58">
        <f t="shared" si="240"/>
        <v>874937203344.59998</v>
      </c>
      <c r="X591" s="58">
        <v>623782320570.59998</v>
      </c>
      <c r="Y591" s="58">
        <v>0</v>
      </c>
      <c r="Z591" s="58">
        <v>0</v>
      </c>
      <c r="AA591" s="58">
        <v>3022765000</v>
      </c>
      <c r="AB591" s="58">
        <v>1500000000</v>
      </c>
      <c r="AC591" s="58">
        <v>0</v>
      </c>
      <c r="AD591" s="58">
        <v>243132117774</v>
      </c>
      <c r="AE591" s="58">
        <v>3500000000</v>
      </c>
      <c r="AF591" s="58">
        <f t="shared" si="241"/>
        <v>547462645091</v>
      </c>
      <c r="AG591" s="58">
        <v>32580684200</v>
      </c>
      <c r="AH591" s="58">
        <v>270100258333</v>
      </c>
      <c r="AI591" s="58">
        <v>244781702558</v>
      </c>
      <c r="AJ591" s="58">
        <f t="shared" si="242"/>
        <v>137971023941.60001</v>
      </c>
      <c r="AK591" s="58">
        <v>137721023941.60001</v>
      </c>
      <c r="AL591" s="58">
        <v>0</v>
      </c>
      <c r="AM591" s="58">
        <v>0</v>
      </c>
      <c r="AN591" s="58">
        <v>0</v>
      </c>
      <c r="AO591" s="58">
        <v>250000000</v>
      </c>
      <c r="AP591" s="58">
        <v>0</v>
      </c>
      <c r="AQ591" s="58">
        <f t="shared" si="243"/>
        <v>15000000000</v>
      </c>
      <c r="AR591" s="58">
        <v>0</v>
      </c>
      <c r="AS591" s="58">
        <v>15000000000</v>
      </c>
      <c r="AT591" s="58">
        <v>0</v>
      </c>
      <c r="AU591" s="58">
        <v>0</v>
      </c>
      <c r="AV591" s="59">
        <f t="shared" si="244"/>
        <v>-122971023941.6001</v>
      </c>
      <c r="AW591" s="59">
        <f t="shared" si="229"/>
        <v>122971023941.60001</v>
      </c>
      <c r="AX591" s="60">
        <f t="shared" si="250"/>
        <v>0</v>
      </c>
      <c r="AY591" s="61"/>
      <c r="AZ591" s="62">
        <v>1</v>
      </c>
      <c r="BA591" s="52">
        <v>1</v>
      </c>
      <c r="BB591" s="6"/>
      <c r="BC591" s="6"/>
      <c r="BD591" s="6"/>
      <c r="BE591" s="52">
        <v>1</v>
      </c>
      <c r="BG591" s="5" t="s">
        <v>96</v>
      </c>
      <c r="BH591" s="5" t="s">
        <v>128</v>
      </c>
      <c r="BJ591" s="6">
        <v>1</v>
      </c>
    </row>
    <row r="592" spans="1:62" ht="15" customHeight="1" x14ac:dyDescent="0.25">
      <c r="A592" s="53">
        <f t="shared" si="251"/>
        <v>444</v>
      </c>
      <c r="B592" s="53">
        <f t="shared" si="251"/>
        <v>21</v>
      </c>
      <c r="C592" s="54" t="s">
        <v>730</v>
      </c>
      <c r="D592" s="55" t="s">
        <v>111</v>
      </c>
      <c r="E592" s="56">
        <v>42336</v>
      </c>
      <c r="F592" s="57">
        <f t="shared" si="235"/>
        <v>969368918042.97998</v>
      </c>
      <c r="G592" s="58">
        <f t="shared" si="236"/>
        <v>42092924311.979996</v>
      </c>
      <c r="H592" s="58">
        <v>7039881992.7799997</v>
      </c>
      <c r="I592" s="58">
        <v>4550698202.6000004</v>
      </c>
      <c r="J592" s="58">
        <v>4166210818</v>
      </c>
      <c r="K592" s="58">
        <v>26336133298.599998</v>
      </c>
      <c r="L592" s="58">
        <f t="shared" si="237"/>
        <v>737378300567.5</v>
      </c>
      <c r="M592" s="58">
        <v>2228507567.5</v>
      </c>
      <c r="N592" s="58">
        <v>583821023000</v>
      </c>
      <c r="O592" s="58">
        <v>151328770000</v>
      </c>
      <c r="P592" s="58">
        <f t="shared" si="238"/>
        <v>189897693163.5</v>
      </c>
      <c r="Q592" s="58">
        <v>0</v>
      </c>
      <c r="R592" s="58">
        <v>0</v>
      </c>
      <c r="S592" s="58">
        <v>15754001899</v>
      </c>
      <c r="T592" s="58">
        <v>76405159264.5</v>
      </c>
      <c r="U592" s="58">
        <v>97738532000</v>
      </c>
      <c r="V592" s="58">
        <f t="shared" si="239"/>
        <v>990085326772.93005</v>
      </c>
      <c r="W592" s="58">
        <f t="shared" si="240"/>
        <v>591936306706</v>
      </c>
      <c r="X592" s="58">
        <v>466203318387</v>
      </c>
      <c r="Y592" s="58">
        <v>0</v>
      </c>
      <c r="Z592" s="58">
        <v>0</v>
      </c>
      <c r="AA592" s="58">
        <v>2179830000</v>
      </c>
      <c r="AB592" s="58">
        <v>1276543146</v>
      </c>
      <c r="AC592" s="58">
        <v>0</v>
      </c>
      <c r="AD592" s="58">
        <v>120776615173</v>
      </c>
      <c r="AE592" s="58">
        <v>1500000000</v>
      </c>
      <c r="AF592" s="58">
        <f t="shared" si="241"/>
        <v>398149020066.93005</v>
      </c>
      <c r="AG592" s="58">
        <v>41215670248</v>
      </c>
      <c r="AH592" s="58">
        <v>162414891375.70001</v>
      </c>
      <c r="AI592" s="58">
        <v>194518458443.23001</v>
      </c>
      <c r="AJ592" s="58">
        <f t="shared" si="242"/>
        <v>36716408729.949997</v>
      </c>
      <c r="AK592" s="58">
        <v>36716408729.949997</v>
      </c>
      <c r="AL592" s="58">
        <v>0</v>
      </c>
      <c r="AM592" s="58">
        <v>0</v>
      </c>
      <c r="AN592" s="58">
        <v>0</v>
      </c>
      <c r="AO592" s="58">
        <v>0</v>
      </c>
      <c r="AP592" s="58">
        <v>0</v>
      </c>
      <c r="AQ592" s="58">
        <f t="shared" si="243"/>
        <v>16000000000</v>
      </c>
      <c r="AR592" s="58">
        <v>0</v>
      </c>
      <c r="AS592" s="58">
        <v>16000000000</v>
      </c>
      <c r="AT592" s="58">
        <v>0</v>
      </c>
      <c r="AU592" s="58">
        <v>0</v>
      </c>
      <c r="AV592" s="59">
        <f t="shared" si="244"/>
        <v>-20716408729.950073</v>
      </c>
      <c r="AW592" s="59">
        <f t="shared" si="229"/>
        <v>20716408729.949997</v>
      </c>
      <c r="AX592" s="60">
        <f t="shared" si="250"/>
        <v>-7.62939453125E-5</v>
      </c>
      <c r="AY592" s="61">
        <v>1</v>
      </c>
      <c r="AZ592" s="62"/>
      <c r="BA592" s="52">
        <v>1</v>
      </c>
      <c r="BB592" s="6"/>
      <c r="BC592" s="6"/>
      <c r="BD592" s="6"/>
      <c r="BE592" s="52">
        <v>1</v>
      </c>
      <c r="BF592" s="64" t="s">
        <v>114</v>
      </c>
      <c r="BG592" s="5" t="s">
        <v>96</v>
      </c>
      <c r="BH592" s="5" t="s">
        <v>128</v>
      </c>
      <c r="BJ592" s="6">
        <v>1</v>
      </c>
    </row>
    <row r="593" spans="1:62" ht="15" customHeight="1" x14ac:dyDescent="0.25">
      <c r="A593" s="53">
        <f t="shared" si="251"/>
        <v>445</v>
      </c>
      <c r="B593" s="53">
        <f t="shared" si="251"/>
        <v>22</v>
      </c>
      <c r="C593" s="54" t="s">
        <v>731</v>
      </c>
      <c r="D593" s="55" t="s">
        <v>119</v>
      </c>
      <c r="E593" s="56">
        <v>42355</v>
      </c>
      <c r="F593" s="57">
        <f t="shared" si="235"/>
        <v>1176441091310.3398</v>
      </c>
      <c r="G593" s="58">
        <f t="shared" si="236"/>
        <v>141027360997</v>
      </c>
      <c r="H593" s="58">
        <v>67359840000</v>
      </c>
      <c r="I593" s="58">
        <v>31094948197</v>
      </c>
      <c r="J593" s="58">
        <v>18605000000</v>
      </c>
      <c r="K593" s="58">
        <v>23967572800</v>
      </c>
      <c r="L593" s="58">
        <f t="shared" si="237"/>
        <v>854947197537.94995</v>
      </c>
      <c r="M593" s="58">
        <v>25500811537.950001</v>
      </c>
      <c r="N593" s="58">
        <v>661156826000</v>
      </c>
      <c r="O593" s="58">
        <v>168289560000</v>
      </c>
      <c r="P593" s="58">
        <f t="shared" si="238"/>
        <v>180466532775.39001</v>
      </c>
      <c r="Q593" s="58">
        <v>5000000000</v>
      </c>
      <c r="R593" s="58">
        <v>0</v>
      </c>
      <c r="S593" s="58">
        <v>45897109775.389999</v>
      </c>
      <c r="T593" s="58">
        <v>128164423000</v>
      </c>
      <c r="U593" s="58">
        <v>1405000000</v>
      </c>
      <c r="V593" s="58">
        <f t="shared" si="239"/>
        <v>1176023244510.3398</v>
      </c>
      <c r="W593" s="58">
        <f t="shared" si="240"/>
        <v>658770067478.98999</v>
      </c>
      <c r="X593" s="58">
        <v>607308813462.98999</v>
      </c>
      <c r="Y593" s="58">
        <v>0</v>
      </c>
      <c r="Z593" s="58">
        <v>4196976000</v>
      </c>
      <c r="AA593" s="58">
        <v>31885482000</v>
      </c>
      <c r="AB593" s="58">
        <v>5967500000</v>
      </c>
      <c r="AC593" s="58">
        <v>66000000</v>
      </c>
      <c r="AD593" s="58">
        <v>8345296016</v>
      </c>
      <c r="AE593" s="58">
        <v>1000000000</v>
      </c>
      <c r="AF593" s="58">
        <f t="shared" si="241"/>
        <v>517253177031.34998</v>
      </c>
      <c r="AG593" s="58">
        <v>53413867805</v>
      </c>
      <c r="AH593" s="58">
        <v>210180333234.35001</v>
      </c>
      <c r="AI593" s="58">
        <v>253658975992</v>
      </c>
      <c r="AJ593" s="58">
        <f t="shared" si="242"/>
        <v>17082153200</v>
      </c>
      <c r="AK593" s="58">
        <v>16991475200</v>
      </c>
      <c r="AL593" s="58">
        <v>0</v>
      </c>
      <c r="AM593" s="58">
        <v>0</v>
      </c>
      <c r="AN593" s="58">
        <v>0</v>
      </c>
      <c r="AO593" s="58">
        <v>0</v>
      </c>
      <c r="AP593" s="58">
        <v>90678000</v>
      </c>
      <c r="AQ593" s="58">
        <f t="shared" si="243"/>
        <v>17500000000</v>
      </c>
      <c r="AR593" s="58">
        <v>0</v>
      </c>
      <c r="AS593" s="58">
        <v>17500000000</v>
      </c>
      <c r="AT593" s="58">
        <v>0</v>
      </c>
      <c r="AU593" s="58">
        <v>0</v>
      </c>
      <c r="AV593" s="59">
        <f t="shared" si="244"/>
        <v>417846800</v>
      </c>
      <c r="AW593" s="59">
        <f t="shared" si="229"/>
        <v>-417846800</v>
      </c>
      <c r="AX593" s="60">
        <f t="shared" si="250"/>
        <v>0</v>
      </c>
      <c r="AY593" s="61">
        <v>1</v>
      </c>
      <c r="AZ593" s="62"/>
      <c r="BA593" s="52">
        <v>1</v>
      </c>
      <c r="BB593" s="6"/>
      <c r="BC593" s="6"/>
      <c r="BD593" s="6"/>
      <c r="BE593" s="52">
        <v>1</v>
      </c>
      <c r="BG593" s="5" t="s">
        <v>96</v>
      </c>
      <c r="BH593" s="5" t="s">
        <v>130</v>
      </c>
      <c r="BJ593" s="6">
        <v>1</v>
      </c>
    </row>
    <row r="594" spans="1:62" s="74" customFormat="1" ht="15" customHeight="1" x14ac:dyDescent="0.25">
      <c r="A594" s="75" t="s">
        <v>145</v>
      </c>
      <c r="B594" s="75" t="s">
        <v>145</v>
      </c>
      <c r="C594" s="76" t="s">
        <v>146</v>
      </c>
      <c r="D594" s="77"/>
      <c r="E594" s="77"/>
      <c r="F594" s="78">
        <f>SUM(F572:F592)</f>
        <v>19419729279636.941</v>
      </c>
      <c r="G594" s="78">
        <f t="shared" ref="G594:AZ594" si="252">SUM(G572:G592)</f>
        <v>1110855460370.9399</v>
      </c>
      <c r="H594" s="78">
        <f t="shared" si="252"/>
        <v>211422874922.78</v>
      </c>
      <c r="I594" s="78">
        <f t="shared" si="252"/>
        <v>157973021917.60001</v>
      </c>
      <c r="J594" s="78">
        <f t="shared" si="252"/>
        <v>156344427133</v>
      </c>
      <c r="K594" s="78">
        <f t="shared" si="252"/>
        <v>585115136397.55994</v>
      </c>
      <c r="L594" s="78">
        <f t="shared" si="252"/>
        <v>15374240613430.5</v>
      </c>
      <c r="M594" s="78">
        <f t="shared" si="252"/>
        <v>265223105890.5</v>
      </c>
      <c r="N594" s="78">
        <f t="shared" si="252"/>
        <v>10999468887000</v>
      </c>
      <c r="O594" s="78">
        <f t="shared" si="252"/>
        <v>4109548620540</v>
      </c>
      <c r="P594" s="78">
        <f t="shared" si="252"/>
        <v>2934633205835.5</v>
      </c>
      <c r="Q594" s="78">
        <f t="shared" si="252"/>
        <v>60504836693</v>
      </c>
      <c r="R594" s="78">
        <f t="shared" si="252"/>
        <v>0</v>
      </c>
      <c r="S594" s="78">
        <f t="shared" si="252"/>
        <v>281546272878</v>
      </c>
      <c r="T594" s="78">
        <f t="shared" si="252"/>
        <v>731051736264.5</v>
      </c>
      <c r="U594" s="78">
        <f t="shared" si="252"/>
        <v>1861530360000</v>
      </c>
      <c r="V594" s="78">
        <f t="shared" si="252"/>
        <v>20558076222026.762</v>
      </c>
      <c r="W594" s="78">
        <f t="shared" si="252"/>
        <v>10645425070654.748</v>
      </c>
      <c r="X594" s="78">
        <f t="shared" si="252"/>
        <v>7540252947189.3994</v>
      </c>
      <c r="Y594" s="78">
        <f t="shared" si="252"/>
        <v>0</v>
      </c>
      <c r="Z594" s="78">
        <f t="shared" si="252"/>
        <v>4500000000</v>
      </c>
      <c r="AA594" s="78">
        <f t="shared" si="252"/>
        <v>115807250631</v>
      </c>
      <c r="AB594" s="78">
        <f t="shared" si="252"/>
        <v>35364476563</v>
      </c>
      <c r="AC594" s="78">
        <f t="shared" si="252"/>
        <v>12293675214</v>
      </c>
      <c r="AD594" s="78">
        <f t="shared" si="252"/>
        <v>2879599134755</v>
      </c>
      <c r="AE594" s="78">
        <f t="shared" si="252"/>
        <v>57607586302.349998</v>
      </c>
      <c r="AF594" s="78">
        <f t="shared" si="252"/>
        <v>9912651151372.0098</v>
      </c>
      <c r="AG594" s="78">
        <f t="shared" si="252"/>
        <v>1003224220955</v>
      </c>
      <c r="AH594" s="78">
        <f t="shared" si="252"/>
        <v>3668571830088.7803</v>
      </c>
      <c r="AI594" s="78">
        <f t="shared" si="252"/>
        <v>5240855100328.2305</v>
      </c>
      <c r="AJ594" s="78">
        <f t="shared" si="252"/>
        <v>1223131942389.8201</v>
      </c>
      <c r="AK594" s="78">
        <f t="shared" si="252"/>
        <v>1205538416227.8201</v>
      </c>
      <c r="AL594" s="78">
        <f t="shared" si="252"/>
        <v>10000000000</v>
      </c>
      <c r="AM594" s="78">
        <f t="shared" si="252"/>
        <v>0</v>
      </c>
      <c r="AN594" s="78">
        <f t="shared" si="252"/>
        <v>1133526162</v>
      </c>
      <c r="AO594" s="78">
        <f t="shared" si="252"/>
        <v>4960000000</v>
      </c>
      <c r="AP594" s="78">
        <f t="shared" si="252"/>
        <v>1500000000</v>
      </c>
      <c r="AQ594" s="78">
        <f t="shared" si="252"/>
        <v>84785000000</v>
      </c>
      <c r="AR594" s="78">
        <f t="shared" si="252"/>
        <v>0</v>
      </c>
      <c r="AS594" s="78">
        <f t="shared" si="252"/>
        <v>78700000000</v>
      </c>
      <c r="AT594" s="78">
        <f t="shared" si="252"/>
        <v>0</v>
      </c>
      <c r="AU594" s="78">
        <f t="shared" si="252"/>
        <v>6085000000</v>
      </c>
      <c r="AV594" s="78">
        <f t="shared" si="252"/>
        <v>-1138346942389.8203</v>
      </c>
      <c r="AW594" s="78">
        <f t="shared" si="252"/>
        <v>1138346942389.8201</v>
      </c>
      <c r="AX594" s="79">
        <f t="shared" si="252"/>
        <v>-1.983642578125E-4</v>
      </c>
      <c r="AY594" s="80">
        <f t="shared" si="252"/>
        <v>20</v>
      </c>
      <c r="AZ594" s="81">
        <f t="shared" si="252"/>
        <v>1</v>
      </c>
      <c r="BA594" s="64"/>
      <c r="BB594" s="64"/>
      <c r="BC594" s="64"/>
      <c r="BD594" s="64"/>
      <c r="BE594" s="64"/>
      <c r="BF594" s="64"/>
      <c r="BJ594" s="64"/>
    </row>
    <row r="595" spans="1:62" s="74" customFormat="1" ht="15" customHeight="1" x14ac:dyDescent="0.25">
      <c r="A595" s="75" t="s">
        <v>147</v>
      </c>
      <c r="B595" s="75" t="s">
        <v>147</v>
      </c>
      <c r="C595" s="76" t="s">
        <v>148</v>
      </c>
      <c r="D595" s="77"/>
      <c r="E595" s="77"/>
      <c r="F595" s="78">
        <f>SUM(F593)</f>
        <v>1176441091310.3398</v>
      </c>
      <c r="G595" s="78">
        <f t="shared" ref="G595:AZ595" si="253">SUM(G593)</f>
        <v>141027360997</v>
      </c>
      <c r="H595" s="78">
        <f t="shared" si="253"/>
        <v>67359840000</v>
      </c>
      <c r="I595" s="78">
        <f t="shared" si="253"/>
        <v>31094948197</v>
      </c>
      <c r="J595" s="78">
        <f t="shared" si="253"/>
        <v>18605000000</v>
      </c>
      <c r="K595" s="78">
        <f t="shared" si="253"/>
        <v>23967572800</v>
      </c>
      <c r="L595" s="78">
        <f t="shared" si="253"/>
        <v>854947197537.94995</v>
      </c>
      <c r="M595" s="78">
        <f t="shared" si="253"/>
        <v>25500811537.950001</v>
      </c>
      <c r="N595" s="78">
        <f t="shared" si="253"/>
        <v>661156826000</v>
      </c>
      <c r="O595" s="78">
        <f t="shared" si="253"/>
        <v>168289560000</v>
      </c>
      <c r="P595" s="78">
        <f t="shared" si="253"/>
        <v>180466532775.39001</v>
      </c>
      <c r="Q595" s="78">
        <f t="shared" si="253"/>
        <v>5000000000</v>
      </c>
      <c r="R595" s="78">
        <f t="shared" si="253"/>
        <v>0</v>
      </c>
      <c r="S595" s="78">
        <f t="shared" si="253"/>
        <v>45897109775.389999</v>
      </c>
      <c r="T595" s="78">
        <f t="shared" si="253"/>
        <v>128164423000</v>
      </c>
      <c r="U595" s="78">
        <f t="shared" si="253"/>
        <v>1405000000</v>
      </c>
      <c r="V595" s="78">
        <f t="shared" si="253"/>
        <v>1176023244510.3398</v>
      </c>
      <c r="W595" s="78">
        <f t="shared" si="253"/>
        <v>658770067478.98999</v>
      </c>
      <c r="X595" s="78">
        <f t="shared" si="253"/>
        <v>607308813462.98999</v>
      </c>
      <c r="Y595" s="78">
        <f t="shared" si="253"/>
        <v>0</v>
      </c>
      <c r="Z595" s="78">
        <f t="shared" si="253"/>
        <v>4196976000</v>
      </c>
      <c r="AA595" s="78">
        <f t="shared" si="253"/>
        <v>31885482000</v>
      </c>
      <c r="AB595" s="78">
        <f t="shared" si="253"/>
        <v>5967500000</v>
      </c>
      <c r="AC595" s="78">
        <f t="shared" si="253"/>
        <v>66000000</v>
      </c>
      <c r="AD595" s="78">
        <f t="shared" si="253"/>
        <v>8345296016</v>
      </c>
      <c r="AE595" s="78">
        <f t="shared" si="253"/>
        <v>1000000000</v>
      </c>
      <c r="AF595" s="78">
        <f t="shared" si="253"/>
        <v>517253177031.34998</v>
      </c>
      <c r="AG595" s="78">
        <f t="shared" si="253"/>
        <v>53413867805</v>
      </c>
      <c r="AH595" s="78">
        <f t="shared" si="253"/>
        <v>210180333234.35001</v>
      </c>
      <c r="AI595" s="78">
        <f t="shared" si="253"/>
        <v>253658975992</v>
      </c>
      <c r="AJ595" s="78">
        <f t="shared" si="253"/>
        <v>17082153200</v>
      </c>
      <c r="AK595" s="78">
        <f t="shared" si="253"/>
        <v>16991475200</v>
      </c>
      <c r="AL595" s="78">
        <f t="shared" si="253"/>
        <v>0</v>
      </c>
      <c r="AM595" s="78">
        <f t="shared" si="253"/>
        <v>0</v>
      </c>
      <c r="AN595" s="78">
        <f t="shared" si="253"/>
        <v>0</v>
      </c>
      <c r="AO595" s="78">
        <f t="shared" si="253"/>
        <v>0</v>
      </c>
      <c r="AP595" s="78">
        <f t="shared" si="253"/>
        <v>90678000</v>
      </c>
      <c r="AQ595" s="78">
        <f t="shared" si="253"/>
        <v>17500000000</v>
      </c>
      <c r="AR595" s="78">
        <f t="shared" si="253"/>
        <v>0</v>
      </c>
      <c r="AS595" s="78">
        <f t="shared" si="253"/>
        <v>17500000000</v>
      </c>
      <c r="AT595" s="78">
        <f t="shared" si="253"/>
        <v>0</v>
      </c>
      <c r="AU595" s="78">
        <f t="shared" si="253"/>
        <v>0</v>
      </c>
      <c r="AV595" s="78">
        <f t="shared" si="253"/>
        <v>417846800</v>
      </c>
      <c r="AW595" s="78">
        <f t="shared" si="253"/>
        <v>-417846800</v>
      </c>
      <c r="AX595" s="79">
        <f t="shared" si="253"/>
        <v>0</v>
      </c>
      <c r="AY595" s="80">
        <f t="shared" si="253"/>
        <v>1</v>
      </c>
      <c r="AZ595" s="81">
        <f t="shared" si="253"/>
        <v>0</v>
      </c>
      <c r="BA595" s="64"/>
      <c r="BB595" s="64"/>
      <c r="BC595" s="64"/>
      <c r="BD595" s="64"/>
      <c r="BE595" s="64"/>
      <c r="BF595" s="64"/>
      <c r="BJ595" s="64"/>
    </row>
    <row r="596" spans="1:62" s="74" customFormat="1" ht="15" customHeight="1" x14ac:dyDescent="0.25">
      <c r="A596" s="75" t="s">
        <v>149</v>
      </c>
      <c r="B596" s="75" t="s">
        <v>149</v>
      </c>
      <c r="C596" s="76" t="s">
        <v>732</v>
      </c>
      <c r="D596" s="77"/>
      <c r="E596" s="77"/>
      <c r="F596" s="78">
        <f t="shared" ref="F596:AZ596" si="254">F594+F595</f>
        <v>20596170370947.281</v>
      </c>
      <c r="G596" s="78">
        <f t="shared" si="254"/>
        <v>1251882821367.9399</v>
      </c>
      <c r="H596" s="78">
        <f t="shared" si="254"/>
        <v>278782714922.78003</v>
      </c>
      <c r="I596" s="78">
        <f t="shared" si="254"/>
        <v>189067970114.60001</v>
      </c>
      <c r="J596" s="78">
        <f t="shared" si="254"/>
        <v>174949427133</v>
      </c>
      <c r="K596" s="78">
        <f t="shared" si="254"/>
        <v>609082709197.55994</v>
      </c>
      <c r="L596" s="78">
        <f t="shared" si="254"/>
        <v>16229187810968.449</v>
      </c>
      <c r="M596" s="78">
        <f t="shared" si="254"/>
        <v>290723917428.45001</v>
      </c>
      <c r="N596" s="78">
        <f t="shared" si="254"/>
        <v>11660625713000</v>
      </c>
      <c r="O596" s="78">
        <f t="shared" si="254"/>
        <v>4277838180540</v>
      </c>
      <c r="P596" s="78">
        <f t="shared" si="254"/>
        <v>3115099738610.8901</v>
      </c>
      <c r="Q596" s="78">
        <f t="shared" si="254"/>
        <v>65504836693</v>
      </c>
      <c r="R596" s="78">
        <f t="shared" si="254"/>
        <v>0</v>
      </c>
      <c r="S596" s="78">
        <f t="shared" si="254"/>
        <v>327443382653.39001</v>
      </c>
      <c r="T596" s="78">
        <f t="shared" si="254"/>
        <v>859216159264.5</v>
      </c>
      <c r="U596" s="78">
        <f t="shared" si="254"/>
        <v>1862935360000</v>
      </c>
      <c r="V596" s="78">
        <f t="shared" si="254"/>
        <v>21734099466537.102</v>
      </c>
      <c r="W596" s="78">
        <f t="shared" si="254"/>
        <v>11304195138133.738</v>
      </c>
      <c r="X596" s="78">
        <f t="shared" si="254"/>
        <v>8147561760652.3896</v>
      </c>
      <c r="Y596" s="78">
        <f t="shared" si="254"/>
        <v>0</v>
      </c>
      <c r="Z596" s="78">
        <f t="shared" si="254"/>
        <v>8696976000</v>
      </c>
      <c r="AA596" s="78">
        <f t="shared" si="254"/>
        <v>147692732631</v>
      </c>
      <c r="AB596" s="78">
        <f t="shared" si="254"/>
        <v>41331976563</v>
      </c>
      <c r="AC596" s="78">
        <f t="shared" si="254"/>
        <v>12359675214</v>
      </c>
      <c r="AD596" s="78">
        <f t="shared" si="254"/>
        <v>2887944430771</v>
      </c>
      <c r="AE596" s="78">
        <f t="shared" si="254"/>
        <v>58607586302.349998</v>
      </c>
      <c r="AF596" s="78">
        <f t="shared" si="254"/>
        <v>10429904328403.359</v>
      </c>
      <c r="AG596" s="78">
        <f t="shared" si="254"/>
        <v>1056638088760</v>
      </c>
      <c r="AH596" s="78">
        <f t="shared" si="254"/>
        <v>3878752163323.1304</v>
      </c>
      <c r="AI596" s="78">
        <f t="shared" si="254"/>
        <v>5494514076320.2305</v>
      </c>
      <c r="AJ596" s="78">
        <f t="shared" si="254"/>
        <v>1240214095589.8201</v>
      </c>
      <c r="AK596" s="78">
        <f t="shared" si="254"/>
        <v>1222529891427.8201</v>
      </c>
      <c r="AL596" s="78">
        <f t="shared" si="254"/>
        <v>10000000000</v>
      </c>
      <c r="AM596" s="78">
        <f t="shared" si="254"/>
        <v>0</v>
      </c>
      <c r="AN596" s="78">
        <f t="shared" si="254"/>
        <v>1133526162</v>
      </c>
      <c r="AO596" s="78">
        <f t="shared" si="254"/>
        <v>4960000000</v>
      </c>
      <c r="AP596" s="78">
        <f t="shared" si="254"/>
        <v>1590678000</v>
      </c>
      <c r="AQ596" s="78">
        <f t="shared" si="254"/>
        <v>102285000000</v>
      </c>
      <c r="AR596" s="78">
        <f t="shared" si="254"/>
        <v>0</v>
      </c>
      <c r="AS596" s="78">
        <f t="shared" si="254"/>
        <v>96200000000</v>
      </c>
      <c r="AT596" s="78">
        <f t="shared" si="254"/>
        <v>0</v>
      </c>
      <c r="AU596" s="78">
        <f t="shared" si="254"/>
        <v>6085000000</v>
      </c>
      <c r="AV596" s="78">
        <f t="shared" si="254"/>
        <v>-1137929095589.8203</v>
      </c>
      <c r="AW596" s="78">
        <f t="shared" si="254"/>
        <v>1137929095589.8201</v>
      </c>
      <c r="AX596" s="79">
        <f t="shared" si="254"/>
        <v>-1.983642578125E-4</v>
      </c>
      <c r="AY596" s="80">
        <f t="shared" si="254"/>
        <v>21</v>
      </c>
      <c r="AZ596" s="81">
        <f t="shared" si="254"/>
        <v>1</v>
      </c>
      <c r="BA596" s="64"/>
      <c r="BB596" s="64"/>
      <c r="BC596" s="64"/>
      <c r="BD596" s="64"/>
      <c r="BE596" s="64"/>
      <c r="BF596" s="64"/>
      <c r="BJ596" s="64"/>
    </row>
    <row r="597" spans="1:62" s="74" customFormat="1" ht="15" customHeight="1" x14ac:dyDescent="0.25">
      <c r="A597" s="75" t="s">
        <v>151</v>
      </c>
      <c r="B597" s="75" t="s">
        <v>151</v>
      </c>
      <c r="C597" s="76" t="s">
        <v>733</v>
      </c>
      <c r="D597" s="77"/>
      <c r="E597" s="77"/>
      <c r="F597" s="78">
        <f t="shared" ref="F597:AZ597" si="255">F596+F571</f>
        <v>24472190458947.281</v>
      </c>
      <c r="G597" s="78">
        <f t="shared" si="255"/>
        <v>2218741816367.9399</v>
      </c>
      <c r="H597" s="78">
        <f t="shared" si="255"/>
        <v>1000188290422.78</v>
      </c>
      <c r="I597" s="78">
        <f t="shared" si="255"/>
        <v>221293423114.60001</v>
      </c>
      <c r="J597" s="78">
        <f t="shared" si="255"/>
        <v>261201927133</v>
      </c>
      <c r="K597" s="78">
        <f t="shared" si="255"/>
        <v>736058175697.55994</v>
      </c>
      <c r="L597" s="78">
        <f t="shared" si="255"/>
        <v>19093846951968.449</v>
      </c>
      <c r="M597" s="78">
        <f t="shared" si="255"/>
        <v>373243800428.45001</v>
      </c>
      <c r="N597" s="78">
        <f t="shared" si="255"/>
        <v>12997717561000</v>
      </c>
      <c r="O597" s="78">
        <f t="shared" si="255"/>
        <v>5722885590540</v>
      </c>
      <c r="P597" s="78">
        <f t="shared" si="255"/>
        <v>3159601690610.8901</v>
      </c>
      <c r="Q597" s="78">
        <f t="shared" si="255"/>
        <v>76167965693</v>
      </c>
      <c r="R597" s="78">
        <f t="shared" si="255"/>
        <v>0</v>
      </c>
      <c r="S597" s="78">
        <f t="shared" si="255"/>
        <v>327443382653.39001</v>
      </c>
      <c r="T597" s="78">
        <f t="shared" si="255"/>
        <v>893054982264.5</v>
      </c>
      <c r="U597" s="78">
        <f t="shared" si="255"/>
        <v>1862935360000</v>
      </c>
      <c r="V597" s="78">
        <f t="shared" si="255"/>
        <v>25632690023537.102</v>
      </c>
      <c r="W597" s="78">
        <f t="shared" si="255"/>
        <v>13743782838133.738</v>
      </c>
      <c r="X597" s="78">
        <f t="shared" si="255"/>
        <v>8714027331852.3896</v>
      </c>
      <c r="Y597" s="78">
        <f t="shared" si="255"/>
        <v>0</v>
      </c>
      <c r="Z597" s="78">
        <f t="shared" si="255"/>
        <v>8696976000</v>
      </c>
      <c r="AA597" s="78">
        <f t="shared" si="255"/>
        <v>1606606482631</v>
      </c>
      <c r="AB597" s="78">
        <f t="shared" si="255"/>
        <v>63161976563</v>
      </c>
      <c r="AC597" s="78">
        <f t="shared" si="255"/>
        <v>370058809014</v>
      </c>
      <c r="AD597" s="78">
        <f t="shared" si="255"/>
        <v>2912623675771</v>
      </c>
      <c r="AE597" s="78">
        <f t="shared" si="255"/>
        <v>68607586302.349998</v>
      </c>
      <c r="AF597" s="78">
        <f t="shared" si="255"/>
        <v>11888907185403.359</v>
      </c>
      <c r="AG597" s="78">
        <f t="shared" si="255"/>
        <v>1163952770014</v>
      </c>
      <c r="AH597" s="78">
        <f t="shared" si="255"/>
        <v>4534558000544.1309</v>
      </c>
      <c r="AI597" s="78">
        <f t="shared" si="255"/>
        <v>6190396414845.2305</v>
      </c>
      <c r="AJ597" s="78">
        <f t="shared" si="255"/>
        <v>1322784564589.8201</v>
      </c>
      <c r="AK597" s="78">
        <f t="shared" si="255"/>
        <v>1297529891427.8201</v>
      </c>
      <c r="AL597" s="78">
        <f t="shared" si="255"/>
        <v>10000000000</v>
      </c>
      <c r="AM597" s="78">
        <f t="shared" si="255"/>
        <v>0</v>
      </c>
      <c r="AN597" s="78">
        <f t="shared" si="255"/>
        <v>1133526162</v>
      </c>
      <c r="AO597" s="78">
        <f t="shared" si="255"/>
        <v>12530469000</v>
      </c>
      <c r="AP597" s="78">
        <f t="shared" si="255"/>
        <v>1590678000</v>
      </c>
      <c r="AQ597" s="78">
        <f t="shared" si="255"/>
        <v>162285000000</v>
      </c>
      <c r="AR597" s="78">
        <f t="shared" si="255"/>
        <v>0</v>
      </c>
      <c r="AS597" s="78">
        <f t="shared" si="255"/>
        <v>146200000000</v>
      </c>
      <c r="AT597" s="78">
        <f t="shared" si="255"/>
        <v>0</v>
      </c>
      <c r="AU597" s="78">
        <f t="shared" si="255"/>
        <v>16085000000</v>
      </c>
      <c r="AV597" s="78">
        <f t="shared" si="255"/>
        <v>-1160499564589.8203</v>
      </c>
      <c r="AW597" s="78">
        <f t="shared" si="255"/>
        <v>1160499564589.8201</v>
      </c>
      <c r="AX597" s="79">
        <f t="shared" si="255"/>
        <v>-1.983642578125E-4</v>
      </c>
      <c r="AY597" s="80">
        <f t="shared" si="255"/>
        <v>22</v>
      </c>
      <c r="AZ597" s="81">
        <f t="shared" si="255"/>
        <v>1</v>
      </c>
      <c r="BA597" s="64"/>
      <c r="BB597" s="64"/>
      <c r="BC597" s="64"/>
      <c r="BD597" s="64"/>
      <c r="BE597" s="64"/>
      <c r="BF597" s="64"/>
      <c r="BJ597" s="64"/>
    </row>
    <row r="598" spans="1:62" ht="15" customHeight="1" x14ac:dyDescent="0.25">
      <c r="A598" s="42" t="s">
        <v>734</v>
      </c>
      <c r="B598" s="42" t="s">
        <v>734</v>
      </c>
      <c r="C598" s="43" t="s">
        <v>735</v>
      </c>
      <c r="D598" s="44" t="s">
        <v>113</v>
      </c>
      <c r="E598" s="45">
        <v>42367</v>
      </c>
      <c r="F598" s="82">
        <f t="shared" si="235"/>
        <v>2479133963091.0801</v>
      </c>
      <c r="G598" s="47">
        <f t="shared" si="236"/>
        <v>527230634764.08002</v>
      </c>
      <c r="H598" s="47">
        <v>332765414067.08002</v>
      </c>
      <c r="I598" s="47">
        <v>81550317364</v>
      </c>
      <c r="J598" s="47">
        <v>52600000000</v>
      </c>
      <c r="K598" s="47">
        <v>60314903333</v>
      </c>
      <c r="L598" s="47">
        <f t="shared" si="237"/>
        <v>1597102698000</v>
      </c>
      <c r="M598" s="47">
        <v>88267452000</v>
      </c>
      <c r="N598" s="47">
        <v>1260897986000</v>
      </c>
      <c r="O598" s="47">
        <v>247937260000</v>
      </c>
      <c r="P598" s="47">
        <f t="shared" si="238"/>
        <v>354800630327</v>
      </c>
      <c r="Q598" s="47">
        <v>22560617327</v>
      </c>
      <c r="R598" s="47">
        <v>0</v>
      </c>
      <c r="S598" s="47">
        <v>0</v>
      </c>
      <c r="T598" s="47">
        <v>332240013000</v>
      </c>
      <c r="U598" s="47">
        <v>0</v>
      </c>
      <c r="V598" s="47">
        <f t="shared" si="239"/>
        <v>2556362338971.3701</v>
      </c>
      <c r="W598" s="47">
        <f t="shared" si="240"/>
        <v>1142976278954.6101</v>
      </c>
      <c r="X598" s="47">
        <v>535402579181</v>
      </c>
      <c r="Y598" s="47">
        <v>557947686.22000003</v>
      </c>
      <c r="Z598" s="47">
        <v>0</v>
      </c>
      <c r="AA598" s="47">
        <v>370083457792.83002</v>
      </c>
      <c r="AB598" s="47">
        <v>13272000000</v>
      </c>
      <c r="AC598" s="47">
        <v>197180282344.04999</v>
      </c>
      <c r="AD598" s="47">
        <v>18980011950.509998</v>
      </c>
      <c r="AE598" s="47">
        <v>7500000000</v>
      </c>
      <c r="AF598" s="47">
        <f t="shared" si="241"/>
        <v>1413386060016.76</v>
      </c>
      <c r="AG598" s="47">
        <v>8553154550</v>
      </c>
      <c r="AH598" s="47">
        <v>715552803665</v>
      </c>
      <c r="AI598" s="47">
        <v>689280101801.76001</v>
      </c>
      <c r="AJ598" s="47">
        <f t="shared" si="242"/>
        <v>111464261311.55</v>
      </c>
      <c r="AK598" s="47">
        <v>46464261311.550003</v>
      </c>
      <c r="AL598" s="47">
        <v>65000000000</v>
      </c>
      <c r="AM598" s="47">
        <v>0</v>
      </c>
      <c r="AN598" s="47">
        <v>0</v>
      </c>
      <c r="AO598" s="47">
        <v>0</v>
      </c>
      <c r="AP598" s="47">
        <v>0</v>
      </c>
      <c r="AQ598" s="47">
        <f t="shared" si="243"/>
        <v>34235885431.260002</v>
      </c>
      <c r="AR598" s="47">
        <v>30000000000</v>
      </c>
      <c r="AS598" s="47">
        <v>1500000000</v>
      </c>
      <c r="AT598" s="47">
        <v>2735885431.2600002</v>
      </c>
      <c r="AU598" s="47">
        <v>0</v>
      </c>
      <c r="AV598" s="48">
        <f t="shared" si="244"/>
        <v>-77228375880.290039</v>
      </c>
      <c r="AW598" s="48">
        <f t="shared" si="229"/>
        <v>77228375880.290009</v>
      </c>
      <c r="AX598" s="49">
        <f t="shared" si="250"/>
        <v>0</v>
      </c>
      <c r="AY598" s="50">
        <v>1</v>
      </c>
      <c r="AZ598" s="51"/>
      <c r="BA598" s="6" t="s">
        <v>95</v>
      </c>
      <c r="BB598" s="52">
        <v>1</v>
      </c>
      <c r="BC598" s="6"/>
      <c r="BD598" s="6"/>
      <c r="BG598" s="5" t="s">
        <v>96</v>
      </c>
      <c r="BH598" s="5" t="s">
        <v>155</v>
      </c>
      <c r="BJ598" s="6">
        <v>1</v>
      </c>
    </row>
    <row r="599" spans="1:62" ht="15" customHeight="1" x14ac:dyDescent="0.25">
      <c r="A599" s="67">
        <f>A593+1</f>
        <v>446</v>
      </c>
      <c r="B599" s="67">
        <v>1</v>
      </c>
      <c r="C599" s="54" t="s">
        <v>736</v>
      </c>
      <c r="D599" s="55" t="s">
        <v>135</v>
      </c>
      <c r="E599" s="56">
        <v>42366</v>
      </c>
      <c r="F599" s="57">
        <f t="shared" si="235"/>
        <v>894416990971.22998</v>
      </c>
      <c r="G599" s="58">
        <f t="shared" si="236"/>
        <v>25493080352.23</v>
      </c>
      <c r="H599" s="58">
        <v>5094355700</v>
      </c>
      <c r="I599" s="58">
        <v>11724478222</v>
      </c>
      <c r="J599" s="58">
        <v>1000000000</v>
      </c>
      <c r="K599" s="58">
        <v>7674246430.2299995</v>
      </c>
      <c r="L599" s="58">
        <f t="shared" si="237"/>
        <v>722222386956</v>
      </c>
      <c r="M599" s="58">
        <v>31163424496</v>
      </c>
      <c r="N599" s="58">
        <v>491122036000</v>
      </c>
      <c r="O599" s="58">
        <v>199936926460</v>
      </c>
      <c r="P599" s="58">
        <f t="shared" si="238"/>
        <v>146701523663</v>
      </c>
      <c r="Q599" s="58">
        <v>2210000000</v>
      </c>
      <c r="R599" s="58">
        <v>0</v>
      </c>
      <c r="S599" s="58">
        <v>12764547663</v>
      </c>
      <c r="T599" s="58">
        <v>79474257000</v>
      </c>
      <c r="U599" s="58">
        <v>52252719000</v>
      </c>
      <c r="V599" s="58">
        <f t="shared" si="239"/>
        <v>893428125247.22998</v>
      </c>
      <c r="W599" s="58">
        <f t="shared" si="240"/>
        <v>407437472929</v>
      </c>
      <c r="X599" s="58">
        <v>307040759849</v>
      </c>
      <c r="Y599" s="58">
        <v>0</v>
      </c>
      <c r="Z599" s="58">
        <v>0</v>
      </c>
      <c r="AA599" s="58">
        <v>32029000000</v>
      </c>
      <c r="AB599" s="58">
        <v>906380000</v>
      </c>
      <c r="AC599" s="58">
        <v>0</v>
      </c>
      <c r="AD599" s="58">
        <v>62461333080</v>
      </c>
      <c r="AE599" s="58">
        <v>5000000000</v>
      </c>
      <c r="AF599" s="58">
        <f t="shared" si="241"/>
        <v>485990652318.22998</v>
      </c>
      <c r="AG599" s="58">
        <v>10111938000</v>
      </c>
      <c r="AH599" s="58">
        <v>195411702641.64999</v>
      </c>
      <c r="AI599" s="58">
        <v>280467011676.58002</v>
      </c>
      <c r="AJ599" s="58">
        <f t="shared" si="242"/>
        <v>1567458276</v>
      </c>
      <c r="AK599" s="58">
        <v>1567458276</v>
      </c>
      <c r="AL599" s="58">
        <v>0</v>
      </c>
      <c r="AM599" s="58">
        <v>0</v>
      </c>
      <c r="AN599" s="58">
        <v>0</v>
      </c>
      <c r="AO599" s="58">
        <v>0</v>
      </c>
      <c r="AP599" s="58">
        <v>0</v>
      </c>
      <c r="AQ599" s="58">
        <f t="shared" si="243"/>
        <v>0</v>
      </c>
      <c r="AR599" s="58">
        <v>0</v>
      </c>
      <c r="AS599" s="58">
        <v>0</v>
      </c>
      <c r="AT599" s="58">
        <v>0</v>
      </c>
      <c r="AU599" s="58">
        <v>0</v>
      </c>
      <c r="AV599" s="59">
        <f t="shared" si="244"/>
        <v>988865724</v>
      </c>
      <c r="AW599" s="59">
        <f t="shared" si="229"/>
        <v>1567458276</v>
      </c>
      <c r="AX599" s="60">
        <f t="shared" si="250"/>
        <v>2556324000</v>
      </c>
      <c r="AY599" s="61">
        <v>1</v>
      </c>
      <c r="AZ599" s="62"/>
      <c r="BA599" s="52">
        <v>1</v>
      </c>
      <c r="BB599" s="6"/>
      <c r="BC599" s="6"/>
      <c r="BD599" s="6"/>
      <c r="BG599" s="5" t="s">
        <v>96</v>
      </c>
      <c r="BH599" s="5" t="s">
        <v>102</v>
      </c>
      <c r="BJ599" s="64">
        <v>1</v>
      </c>
    </row>
    <row r="600" spans="1:62" ht="15" customHeight="1" x14ac:dyDescent="0.25">
      <c r="A600" s="53">
        <f t="shared" ref="A600:B609" si="256">A599+1</f>
        <v>447</v>
      </c>
      <c r="B600" s="53">
        <f t="shared" si="256"/>
        <v>2</v>
      </c>
      <c r="C600" s="54" t="s">
        <v>737</v>
      </c>
      <c r="D600" s="55" t="s">
        <v>94</v>
      </c>
      <c r="E600" s="56">
        <v>42373</v>
      </c>
      <c r="F600" s="57">
        <f t="shared" si="235"/>
        <v>756003764000</v>
      </c>
      <c r="G600" s="58">
        <f t="shared" si="236"/>
        <v>13973285000</v>
      </c>
      <c r="H600" s="58">
        <v>1746485000</v>
      </c>
      <c r="I600" s="58">
        <v>570800000</v>
      </c>
      <c r="J600" s="58">
        <v>0</v>
      </c>
      <c r="K600" s="58">
        <v>11656000000</v>
      </c>
      <c r="L600" s="58">
        <f t="shared" si="237"/>
        <v>682222453000</v>
      </c>
      <c r="M600" s="58">
        <v>24860224000</v>
      </c>
      <c r="N600" s="58">
        <v>415945544000</v>
      </c>
      <c r="O600" s="58">
        <v>241416685000</v>
      </c>
      <c r="P600" s="58">
        <f t="shared" si="238"/>
        <v>59808026000</v>
      </c>
      <c r="Q600" s="58">
        <v>3750000000</v>
      </c>
      <c r="R600" s="58">
        <v>0</v>
      </c>
      <c r="S600" s="58">
        <v>5500000000</v>
      </c>
      <c r="T600" s="58">
        <v>50558026000</v>
      </c>
      <c r="U600" s="58">
        <v>0</v>
      </c>
      <c r="V600" s="58">
        <f t="shared" si="239"/>
        <v>758979309000</v>
      </c>
      <c r="W600" s="58">
        <f t="shared" si="240"/>
        <v>254711457000</v>
      </c>
      <c r="X600" s="58">
        <v>170700367000</v>
      </c>
      <c r="Y600" s="58">
        <v>0</v>
      </c>
      <c r="Z600" s="58">
        <v>747520000</v>
      </c>
      <c r="AA600" s="58">
        <v>9470000000</v>
      </c>
      <c r="AB600" s="58">
        <v>5076800000</v>
      </c>
      <c r="AC600" s="58">
        <v>0</v>
      </c>
      <c r="AD600" s="58">
        <v>64216770000</v>
      </c>
      <c r="AE600" s="58">
        <v>4500000000</v>
      </c>
      <c r="AF600" s="58">
        <f t="shared" si="241"/>
        <v>504267852000</v>
      </c>
      <c r="AG600" s="58">
        <v>12355365000</v>
      </c>
      <c r="AH600" s="58">
        <v>173915867500</v>
      </c>
      <c r="AI600" s="58">
        <v>317996619500</v>
      </c>
      <c r="AJ600" s="58">
        <f t="shared" si="242"/>
        <v>4975545000</v>
      </c>
      <c r="AK600" s="58">
        <v>4975545000</v>
      </c>
      <c r="AL600" s="58">
        <v>0</v>
      </c>
      <c r="AM600" s="58">
        <v>0</v>
      </c>
      <c r="AN600" s="58">
        <v>0</v>
      </c>
      <c r="AO600" s="58">
        <v>0</v>
      </c>
      <c r="AP600" s="58">
        <v>0</v>
      </c>
      <c r="AQ600" s="58">
        <f t="shared" si="243"/>
        <v>2000000000</v>
      </c>
      <c r="AR600" s="58">
        <v>0</v>
      </c>
      <c r="AS600" s="58">
        <v>2000000000</v>
      </c>
      <c r="AT600" s="58">
        <v>0</v>
      </c>
      <c r="AU600" s="58">
        <v>0</v>
      </c>
      <c r="AV600" s="59">
        <f t="shared" si="244"/>
        <v>-2975545000</v>
      </c>
      <c r="AW600" s="59">
        <f t="shared" si="229"/>
        <v>2975545000</v>
      </c>
      <c r="AX600" s="60">
        <f t="shared" si="250"/>
        <v>0</v>
      </c>
      <c r="AY600" s="61"/>
      <c r="AZ600" s="62">
        <v>1</v>
      </c>
      <c r="BA600" s="52">
        <v>1</v>
      </c>
      <c r="BB600" s="6"/>
      <c r="BC600" s="6"/>
      <c r="BD600" s="6"/>
      <c r="BE600" s="52">
        <v>1</v>
      </c>
      <c r="BF600" s="64" t="s">
        <v>114</v>
      </c>
      <c r="BG600" s="5" t="s">
        <v>96</v>
      </c>
      <c r="BH600" s="5" t="s">
        <v>106</v>
      </c>
      <c r="BJ600" s="6">
        <v>1</v>
      </c>
    </row>
    <row r="601" spans="1:62" s="74" customFormat="1" ht="15" customHeight="1" x14ac:dyDescent="0.25">
      <c r="A601" s="53">
        <f t="shared" si="256"/>
        <v>448</v>
      </c>
      <c r="B601" s="53">
        <f t="shared" si="256"/>
        <v>3</v>
      </c>
      <c r="C601" s="68" t="s">
        <v>738</v>
      </c>
      <c r="D601" s="55" t="s">
        <v>336</v>
      </c>
      <c r="E601" s="56">
        <v>42367</v>
      </c>
      <c r="F601" s="69">
        <f t="shared" si="235"/>
        <v>879524011931</v>
      </c>
      <c r="G601" s="70">
        <f t="shared" si="236"/>
        <v>21459940646</v>
      </c>
      <c r="H601" s="70">
        <v>4843138328</v>
      </c>
      <c r="I601" s="70">
        <v>4850000000</v>
      </c>
      <c r="J601" s="70">
        <v>889358518</v>
      </c>
      <c r="K601" s="70">
        <v>10877443800</v>
      </c>
      <c r="L601" s="70">
        <f t="shared" si="237"/>
        <v>760188222095</v>
      </c>
      <c r="M601" s="70">
        <v>24224272095</v>
      </c>
      <c r="N601" s="70">
        <v>573200990000</v>
      </c>
      <c r="O601" s="70">
        <v>162762960000</v>
      </c>
      <c r="P601" s="70">
        <f t="shared" si="238"/>
        <v>97875849190</v>
      </c>
      <c r="Q601" s="70">
        <v>0</v>
      </c>
      <c r="R601" s="70">
        <v>0</v>
      </c>
      <c r="S601" s="70">
        <v>7300524319</v>
      </c>
      <c r="T601" s="70">
        <v>17381147871</v>
      </c>
      <c r="U601" s="70">
        <v>73194177000</v>
      </c>
      <c r="V601" s="70">
        <f t="shared" si="239"/>
        <v>963104842171</v>
      </c>
      <c r="W601" s="70">
        <f t="shared" si="240"/>
        <v>361630603187.5</v>
      </c>
      <c r="X601" s="70">
        <v>237409007262</v>
      </c>
      <c r="Y601" s="70">
        <v>0</v>
      </c>
      <c r="Z601" s="70">
        <v>2140000000</v>
      </c>
      <c r="AA601" s="70">
        <v>12050000000</v>
      </c>
      <c r="AB601" s="70">
        <v>0</v>
      </c>
      <c r="AC601" s="70">
        <v>0</v>
      </c>
      <c r="AD601" s="70">
        <v>104562888434</v>
      </c>
      <c r="AE601" s="70">
        <v>5468707491.5</v>
      </c>
      <c r="AF601" s="70">
        <f t="shared" si="241"/>
        <v>601474238983.5</v>
      </c>
      <c r="AG601" s="70">
        <v>6174183000</v>
      </c>
      <c r="AH601" s="70">
        <v>337347384750</v>
      </c>
      <c r="AI601" s="70">
        <v>257952671233.5</v>
      </c>
      <c r="AJ601" s="70">
        <f t="shared" si="242"/>
        <v>100380830240</v>
      </c>
      <c r="AK601" s="70">
        <v>100380830240</v>
      </c>
      <c r="AL601" s="70">
        <v>0</v>
      </c>
      <c r="AM601" s="70">
        <v>0</v>
      </c>
      <c r="AN601" s="70">
        <v>0</v>
      </c>
      <c r="AO601" s="70">
        <v>0</v>
      </c>
      <c r="AP601" s="70">
        <v>0</v>
      </c>
      <c r="AQ601" s="70">
        <f t="shared" si="243"/>
        <v>16800000000</v>
      </c>
      <c r="AR601" s="70">
        <v>0</v>
      </c>
      <c r="AS601" s="70">
        <v>3000000000</v>
      </c>
      <c r="AT601" s="70">
        <v>13800000000</v>
      </c>
      <c r="AU601" s="70">
        <v>0</v>
      </c>
      <c r="AV601" s="71">
        <f t="shared" si="244"/>
        <v>-83580830240</v>
      </c>
      <c r="AW601" s="71">
        <f t="shared" si="229"/>
        <v>83580830240</v>
      </c>
      <c r="AX601" s="60">
        <f t="shared" si="250"/>
        <v>0</v>
      </c>
      <c r="AY601" s="72">
        <v>1</v>
      </c>
      <c r="AZ601" s="73"/>
      <c r="BA601" s="52">
        <v>1</v>
      </c>
      <c r="BB601" s="64"/>
      <c r="BC601" s="64"/>
      <c r="BD601" s="64"/>
      <c r="BE601" s="52">
        <v>1</v>
      </c>
      <c r="BF601" s="64" t="s">
        <v>114</v>
      </c>
      <c r="BG601" s="74" t="s">
        <v>96</v>
      </c>
      <c r="BH601" s="74" t="s">
        <v>124</v>
      </c>
      <c r="BJ601" s="64">
        <v>1</v>
      </c>
    </row>
    <row r="602" spans="1:62" ht="15" customHeight="1" x14ac:dyDescent="0.25">
      <c r="A602" s="53">
        <f t="shared" si="256"/>
        <v>449</v>
      </c>
      <c r="B602" s="53">
        <f t="shared" si="256"/>
        <v>4</v>
      </c>
      <c r="C602" s="54" t="s">
        <v>739</v>
      </c>
      <c r="D602" s="55" t="s">
        <v>139</v>
      </c>
      <c r="E602" s="56">
        <v>42369</v>
      </c>
      <c r="F602" s="57">
        <f t="shared" si="235"/>
        <v>906294309198</v>
      </c>
      <c r="G602" s="58">
        <f t="shared" si="236"/>
        <v>15214549658</v>
      </c>
      <c r="H602" s="58">
        <v>1708424000</v>
      </c>
      <c r="I602" s="58">
        <v>1000000000</v>
      </c>
      <c r="J602" s="58">
        <v>0</v>
      </c>
      <c r="K602" s="58">
        <v>12506125658</v>
      </c>
      <c r="L602" s="58">
        <f t="shared" si="237"/>
        <v>752772083540</v>
      </c>
      <c r="M602" s="58">
        <v>19608441000</v>
      </c>
      <c r="N602" s="58">
        <v>554470538000</v>
      </c>
      <c r="O602" s="58">
        <v>178693104540</v>
      </c>
      <c r="P602" s="58">
        <f t="shared" si="238"/>
        <v>138307676000</v>
      </c>
      <c r="Q602" s="58">
        <v>4250000000</v>
      </c>
      <c r="R602" s="58">
        <v>0</v>
      </c>
      <c r="S602" s="58">
        <v>2500000000</v>
      </c>
      <c r="T602" s="58">
        <v>57777921000</v>
      </c>
      <c r="U602" s="58">
        <v>73779755000</v>
      </c>
      <c r="V602" s="58">
        <f t="shared" si="239"/>
        <v>1126393256433.54</v>
      </c>
      <c r="W602" s="58">
        <f t="shared" si="240"/>
        <v>415443797165.53998</v>
      </c>
      <c r="X602" s="58">
        <v>308797882713.53998</v>
      </c>
      <c r="Y602" s="58">
        <v>0</v>
      </c>
      <c r="Z602" s="58">
        <v>0</v>
      </c>
      <c r="AA602" s="58">
        <v>12639344540</v>
      </c>
      <c r="AB602" s="58">
        <v>100000000</v>
      </c>
      <c r="AC602" s="58">
        <v>0</v>
      </c>
      <c r="AD602" s="58">
        <v>88906569912</v>
      </c>
      <c r="AE602" s="58">
        <v>5000000000</v>
      </c>
      <c r="AF602" s="58">
        <f t="shared" si="241"/>
        <v>710949459268</v>
      </c>
      <c r="AG602" s="58">
        <v>23323826880</v>
      </c>
      <c r="AH602" s="58">
        <v>350561897138</v>
      </c>
      <c r="AI602" s="58">
        <v>337063735250</v>
      </c>
      <c r="AJ602" s="58">
        <f t="shared" si="242"/>
        <v>225855947235.54001</v>
      </c>
      <c r="AK602" s="58">
        <v>225855947235.54001</v>
      </c>
      <c r="AL602" s="58">
        <v>0</v>
      </c>
      <c r="AM602" s="58">
        <v>0</v>
      </c>
      <c r="AN602" s="58">
        <v>0</v>
      </c>
      <c r="AO602" s="58">
        <v>0</v>
      </c>
      <c r="AP602" s="58">
        <v>0</v>
      </c>
      <c r="AQ602" s="58">
        <f t="shared" si="243"/>
        <v>5757000000</v>
      </c>
      <c r="AR602" s="58">
        <v>0</v>
      </c>
      <c r="AS602" s="58">
        <v>5757000000</v>
      </c>
      <c r="AT602" s="58">
        <v>0</v>
      </c>
      <c r="AU602" s="58">
        <v>0</v>
      </c>
      <c r="AV602" s="59">
        <f t="shared" si="244"/>
        <v>-220098947235.54004</v>
      </c>
      <c r="AW602" s="59">
        <f t="shared" si="229"/>
        <v>220098947235.54001</v>
      </c>
      <c r="AX602" s="60">
        <f t="shared" si="250"/>
        <v>0</v>
      </c>
      <c r="AY602" s="61">
        <v>1</v>
      </c>
      <c r="AZ602" s="62"/>
      <c r="BA602" s="52">
        <v>1</v>
      </c>
      <c r="BB602" s="6"/>
      <c r="BC602" s="6"/>
      <c r="BD602" s="6"/>
      <c r="BE602" s="52">
        <v>1</v>
      </c>
      <c r="BG602" s="5" t="s">
        <v>96</v>
      </c>
      <c r="BH602" s="5" t="s">
        <v>128</v>
      </c>
      <c r="BJ602" s="6">
        <v>1</v>
      </c>
    </row>
    <row r="603" spans="1:62" ht="15" customHeight="1" x14ac:dyDescent="0.25">
      <c r="A603" s="53">
        <f t="shared" si="256"/>
        <v>450</v>
      </c>
      <c r="B603" s="53">
        <f t="shared" si="256"/>
        <v>5</v>
      </c>
      <c r="C603" s="54" t="s">
        <v>740</v>
      </c>
      <c r="D603" s="55" t="s">
        <v>113</v>
      </c>
      <c r="E603" s="56">
        <v>42364</v>
      </c>
      <c r="F603" s="57">
        <f t="shared" si="235"/>
        <v>1570058724250</v>
      </c>
      <c r="G603" s="58">
        <f t="shared" si="236"/>
        <v>58196687250</v>
      </c>
      <c r="H603" s="58">
        <v>9785949000</v>
      </c>
      <c r="I603" s="58">
        <v>40910738250</v>
      </c>
      <c r="J603" s="58">
        <v>0</v>
      </c>
      <c r="K603" s="58">
        <v>7500000000</v>
      </c>
      <c r="L603" s="58">
        <f t="shared" si="237"/>
        <v>1187922912000</v>
      </c>
      <c r="M603" s="58">
        <v>40299624000</v>
      </c>
      <c r="N603" s="58">
        <v>977608288000</v>
      </c>
      <c r="O603" s="58">
        <v>170015000000</v>
      </c>
      <c r="P603" s="58">
        <f t="shared" si="238"/>
        <v>323939125000</v>
      </c>
      <c r="Q603" s="58">
        <v>118103370000</v>
      </c>
      <c r="R603" s="58">
        <v>0</v>
      </c>
      <c r="S603" s="58">
        <v>20233021000</v>
      </c>
      <c r="T603" s="58">
        <v>185602734000</v>
      </c>
      <c r="U603" s="58">
        <v>0</v>
      </c>
      <c r="V603" s="58">
        <f t="shared" si="239"/>
        <v>1580058724250</v>
      </c>
      <c r="W603" s="58">
        <f t="shared" si="240"/>
        <v>985908114101</v>
      </c>
      <c r="X603" s="58">
        <v>788130309049</v>
      </c>
      <c r="Y603" s="58">
        <v>0</v>
      </c>
      <c r="Z603" s="58">
        <v>2035830000</v>
      </c>
      <c r="AA603" s="58">
        <v>36906698052</v>
      </c>
      <c r="AB603" s="58">
        <v>6209000000</v>
      </c>
      <c r="AC603" s="58">
        <v>0</v>
      </c>
      <c r="AD603" s="58">
        <v>138626277000</v>
      </c>
      <c r="AE603" s="58">
        <v>14000000000</v>
      </c>
      <c r="AF603" s="58">
        <f t="shared" si="241"/>
        <v>594150610149</v>
      </c>
      <c r="AG603" s="58">
        <v>31478448630</v>
      </c>
      <c r="AH603" s="58">
        <v>226448278029</v>
      </c>
      <c r="AI603" s="58">
        <v>336223883490</v>
      </c>
      <c r="AJ603" s="58">
        <f t="shared" si="242"/>
        <v>10000000000</v>
      </c>
      <c r="AK603" s="58">
        <v>10000000000</v>
      </c>
      <c r="AL603" s="58">
        <v>0</v>
      </c>
      <c r="AM603" s="58">
        <v>0</v>
      </c>
      <c r="AN603" s="58">
        <v>0</v>
      </c>
      <c r="AO603" s="58">
        <v>0</v>
      </c>
      <c r="AP603" s="58">
        <v>0</v>
      </c>
      <c r="AQ603" s="58">
        <f t="shared" si="243"/>
        <v>0</v>
      </c>
      <c r="AR603" s="58">
        <v>0</v>
      </c>
      <c r="AS603" s="58">
        <v>0</v>
      </c>
      <c r="AT603" s="58">
        <v>0</v>
      </c>
      <c r="AU603" s="58">
        <v>0</v>
      </c>
      <c r="AV603" s="59">
        <f t="shared" si="244"/>
        <v>-10000000000</v>
      </c>
      <c r="AW603" s="59">
        <f t="shared" si="229"/>
        <v>10000000000</v>
      </c>
      <c r="AX603" s="60">
        <f t="shared" si="250"/>
        <v>0</v>
      </c>
      <c r="AY603" s="61">
        <v>1</v>
      </c>
      <c r="AZ603" s="62"/>
      <c r="BA603" s="52">
        <v>1</v>
      </c>
      <c r="BB603" s="6"/>
      <c r="BC603" s="6"/>
      <c r="BD603" s="6"/>
      <c r="BE603" s="52">
        <v>1</v>
      </c>
      <c r="BF603" s="64" t="s">
        <v>114</v>
      </c>
      <c r="BG603" s="5" t="s">
        <v>96</v>
      </c>
      <c r="BH603" s="5" t="s">
        <v>130</v>
      </c>
      <c r="BJ603" s="6">
        <v>1</v>
      </c>
    </row>
    <row r="604" spans="1:62" ht="15" customHeight="1" x14ac:dyDescent="0.25">
      <c r="A604" s="53">
        <f t="shared" si="256"/>
        <v>451</v>
      </c>
      <c r="B604" s="53">
        <f t="shared" si="256"/>
        <v>6</v>
      </c>
      <c r="C604" s="54" t="s">
        <v>741</v>
      </c>
      <c r="D604" s="55" t="s">
        <v>143</v>
      </c>
      <c r="E604" s="56">
        <v>42355</v>
      </c>
      <c r="F604" s="57">
        <f t="shared" si="235"/>
        <v>949719404659</v>
      </c>
      <c r="G604" s="58">
        <f t="shared" si="236"/>
        <v>43661782855</v>
      </c>
      <c r="H604" s="58">
        <v>10642024000</v>
      </c>
      <c r="I604" s="58">
        <v>13435658000</v>
      </c>
      <c r="J604" s="58">
        <v>1500000000</v>
      </c>
      <c r="K604" s="58">
        <v>18084100855</v>
      </c>
      <c r="L604" s="58">
        <f t="shared" si="237"/>
        <v>742939708000</v>
      </c>
      <c r="M604" s="58">
        <v>18602394000</v>
      </c>
      <c r="N604" s="58">
        <v>487843514000</v>
      </c>
      <c r="O604" s="58">
        <v>236493800000</v>
      </c>
      <c r="P604" s="58">
        <f t="shared" si="238"/>
        <v>163117913804</v>
      </c>
      <c r="Q604" s="58">
        <v>0</v>
      </c>
      <c r="R604" s="58">
        <v>0</v>
      </c>
      <c r="S604" s="58">
        <v>8292161804</v>
      </c>
      <c r="T604" s="58">
        <v>40223257000</v>
      </c>
      <c r="U604" s="58">
        <v>114602495000</v>
      </c>
      <c r="V604" s="58">
        <f t="shared" si="239"/>
        <v>974543642420.75</v>
      </c>
      <c r="W604" s="58">
        <f t="shared" si="240"/>
        <v>470744805059</v>
      </c>
      <c r="X604" s="58">
        <v>294430907260</v>
      </c>
      <c r="Y604" s="58">
        <v>0</v>
      </c>
      <c r="Z604" s="58">
        <v>0</v>
      </c>
      <c r="AA604" s="58">
        <v>7503608375</v>
      </c>
      <c r="AB604" s="58">
        <v>300000000</v>
      </c>
      <c r="AC604" s="58">
        <v>0</v>
      </c>
      <c r="AD604" s="58">
        <v>167010289424</v>
      </c>
      <c r="AE604" s="58">
        <v>1500000000</v>
      </c>
      <c r="AF604" s="58">
        <f t="shared" si="241"/>
        <v>503798837361.75</v>
      </c>
      <c r="AG604" s="58">
        <v>39287615112.75</v>
      </c>
      <c r="AH604" s="58">
        <v>161867247020</v>
      </c>
      <c r="AI604" s="58">
        <v>302643975229</v>
      </c>
      <c r="AJ604" s="58">
        <f t="shared" si="242"/>
        <v>32824237761.75</v>
      </c>
      <c r="AK604" s="58">
        <v>32824237761.75</v>
      </c>
      <c r="AL604" s="58">
        <v>0</v>
      </c>
      <c r="AM604" s="58">
        <v>0</v>
      </c>
      <c r="AN604" s="58">
        <v>0</v>
      </c>
      <c r="AO604" s="58">
        <v>0</v>
      </c>
      <c r="AP604" s="58">
        <v>0</v>
      </c>
      <c r="AQ604" s="58">
        <f t="shared" si="243"/>
        <v>8000000000</v>
      </c>
      <c r="AR604" s="58">
        <v>0</v>
      </c>
      <c r="AS604" s="58">
        <v>8000000000</v>
      </c>
      <c r="AT604" s="58">
        <v>0</v>
      </c>
      <c r="AU604" s="58">
        <v>0</v>
      </c>
      <c r="AV604" s="59">
        <f t="shared" si="244"/>
        <v>-24824237761.75</v>
      </c>
      <c r="AW604" s="59">
        <f t="shared" si="229"/>
        <v>24824237761.75</v>
      </c>
      <c r="AX604" s="60">
        <f t="shared" si="250"/>
        <v>0</v>
      </c>
      <c r="AY604" s="61">
        <v>1</v>
      </c>
      <c r="AZ604" s="62"/>
      <c r="BA604" s="52">
        <v>1</v>
      </c>
      <c r="BB604" s="6"/>
      <c r="BC604" s="6"/>
      <c r="BD604" s="6"/>
      <c r="BE604" s="52">
        <v>1</v>
      </c>
      <c r="BG604" s="5" t="s">
        <v>96</v>
      </c>
      <c r="BH604" s="5" t="s">
        <v>124</v>
      </c>
      <c r="BJ604" s="6">
        <v>1</v>
      </c>
    </row>
    <row r="605" spans="1:62" ht="15" customHeight="1" x14ac:dyDescent="0.25">
      <c r="A605" s="53">
        <f t="shared" si="256"/>
        <v>452</v>
      </c>
      <c r="B605" s="53">
        <f t="shared" si="256"/>
        <v>7</v>
      </c>
      <c r="C605" s="54" t="s">
        <v>742</v>
      </c>
      <c r="D605" s="55" t="s">
        <v>139</v>
      </c>
      <c r="E605" s="56">
        <v>42369</v>
      </c>
      <c r="F605" s="57">
        <f t="shared" si="235"/>
        <v>996236486276.83997</v>
      </c>
      <c r="G605" s="58">
        <f t="shared" si="236"/>
        <v>49147318952</v>
      </c>
      <c r="H605" s="58">
        <v>15735670916</v>
      </c>
      <c r="I605" s="58">
        <v>6921163000</v>
      </c>
      <c r="J605" s="58">
        <v>150000000</v>
      </c>
      <c r="K605" s="58">
        <v>26340485036</v>
      </c>
      <c r="L605" s="58">
        <f t="shared" si="237"/>
        <v>849640951400</v>
      </c>
      <c r="M605" s="58">
        <v>22410872000</v>
      </c>
      <c r="N605" s="58">
        <v>563464570000</v>
      </c>
      <c r="O605" s="58">
        <v>263765509400</v>
      </c>
      <c r="P605" s="58">
        <f t="shared" si="238"/>
        <v>97448215924.839996</v>
      </c>
      <c r="Q605" s="58">
        <v>1240697500</v>
      </c>
      <c r="R605" s="58">
        <v>0</v>
      </c>
      <c r="S605" s="58">
        <v>9326794424.8400002</v>
      </c>
      <c r="T605" s="58">
        <v>34528406000</v>
      </c>
      <c r="U605" s="58">
        <v>52352318000</v>
      </c>
      <c r="V605" s="58">
        <f t="shared" si="239"/>
        <v>1044394847358.41</v>
      </c>
      <c r="W605" s="58">
        <f t="shared" si="240"/>
        <v>426371490824.53003</v>
      </c>
      <c r="X605" s="58">
        <v>307965415272.53003</v>
      </c>
      <c r="Y605" s="58">
        <v>0</v>
      </c>
      <c r="Z605" s="58">
        <v>0</v>
      </c>
      <c r="AA605" s="58">
        <v>39543000000</v>
      </c>
      <c r="AB605" s="58">
        <v>4635000000</v>
      </c>
      <c r="AC605" s="58">
        <v>0</v>
      </c>
      <c r="AD605" s="58">
        <v>64228075552</v>
      </c>
      <c r="AE605" s="58">
        <v>10000000000</v>
      </c>
      <c r="AF605" s="58">
        <f t="shared" si="241"/>
        <v>618023356533.88</v>
      </c>
      <c r="AG605" s="58">
        <v>58076442000</v>
      </c>
      <c r="AH605" s="58">
        <v>251701186411</v>
      </c>
      <c r="AI605" s="58">
        <v>308245728122.88</v>
      </c>
      <c r="AJ605" s="58">
        <f t="shared" si="242"/>
        <v>51858361081.57</v>
      </c>
      <c r="AK605" s="58">
        <v>51858361081.57</v>
      </c>
      <c r="AL605" s="58">
        <v>0</v>
      </c>
      <c r="AM605" s="58">
        <v>0</v>
      </c>
      <c r="AN605" s="58">
        <v>0</v>
      </c>
      <c r="AO605" s="58">
        <v>0</v>
      </c>
      <c r="AP605" s="58">
        <v>0</v>
      </c>
      <c r="AQ605" s="58">
        <f t="shared" si="243"/>
        <v>3700000000</v>
      </c>
      <c r="AR605" s="58">
        <v>0</v>
      </c>
      <c r="AS605" s="58">
        <v>3700000000</v>
      </c>
      <c r="AT605" s="58">
        <v>0</v>
      </c>
      <c r="AU605" s="58">
        <v>0</v>
      </c>
      <c r="AV605" s="59">
        <f t="shared" si="244"/>
        <v>-48158361081.570068</v>
      </c>
      <c r="AW605" s="59">
        <f t="shared" si="229"/>
        <v>48158361081.57</v>
      </c>
      <c r="AX605" s="60">
        <f t="shared" si="250"/>
        <v>-6.866455078125E-5</v>
      </c>
      <c r="AY605" s="61">
        <v>1</v>
      </c>
      <c r="AZ605" s="62"/>
      <c r="BA605" s="52">
        <v>1</v>
      </c>
      <c r="BB605" s="6"/>
      <c r="BC605" s="6"/>
      <c r="BD605" s="6"/>
      <c r="BE605" s="6">
        <v>1</v>
      </c>
      <c r="BG605" s="5" t="s">
        <v>96</v>
      </c>
      <c r="BH605" s="5" t="s">
        <v>102</v>
      </c>
      <c r="BJ605" s="6">
        <v>1</v>
      </c>
    </row>
    <row r="606" spans="1:62" ht="15" customHeight="1" x14ac:dyDescent="0.25">
      <c r="A606" s="53">
        <f t="shared" si="256"/>
        <v>453</v>
      </c>
      <c r="B606" s="53">
        <f t="shared" si="256"/>
        <v>8</v>
      </c>
      <c r="C606" s="54" t="s">
        <v>743</v>
      </c>
      <c r="D606" s="55" t="s">
        <v>94</v>
      </c>
      <c r="E606" s="56">
        <v>42394</v>
      </c>
      <c r="F606" s="57">
        <f t="shared" si="235"/>
        <v>954307338549.33997</v>
      </c>
      <c r="G606" s="58">
        <f t="shared" si="236"/>
        <v>26200000000</v>
      </c>
      <c r="H606" s="58">
        <v>2398135000</v>
      </c>
      <c r="I606" s="58">
        <v>1207532553</v>
      </c>
      <c r="J606" s="58">
        <v>864475944</v>
      </c>
      <c r="K606" s="58">
        <v>21729856503</v>
      </c>
      <c r="L606" s="58">
        <f t="shared" si="237"/>
        <v>856963020640</v>
      </c>
      <c r="M606" s="58">
        <v>23106554000</v>
      </c>
      <c r="N606" s="58">
        <v>598303239000</v>
      </c>
      <c r="O606" s="58">
        <v>235553227640</v>
      </c>
      <c r="P606" s="58">
        <f t="shared" si="238"/>
        <v>71144317909.339996</v>
      </c>
      <c r="Q606" s="58">
        <v>0</v>
      </c>
      <c r="R606" s="58">
        <v>0</v>
      </c>
      <c r="S606" s="58">
        <v>11571377909.34</v>
      </c>
      <c r="T606" s="58">
        <v>0</v>
      </c>
      <c r="U606" s="58">
        <v>59572940000</v>
      </c>
      <c r="V606" s="58">
        <f t="shared" si="239"/>
        <v>1019626933909.8301</v>
      </c>
      <c r="W606" s="58">
        <f t="shared" si="240"/>
        <v>539642098753.83002</v>
      </c>
      <c r="X606" s="58">
        <v>400932424076</v>
      </c>
      <c r="Y606" s="58">
        <v>0</v>
      </c>
      <c r="Z606" s="58">
        <v>0</v>
      </c>
      <c r="AA606" s="58">
        <v>25000000000</v>
      </c>
      <c r="AB606" s="58">
        <v>300000000</v>
      </c>
      <c r="AC606" s="58">
        <v>0</v>
      </c>
      <c r="AD606" s="58">
        <v>112409674677.83</v>
      </c>
      <c r="AE606" s="58">
        <v>1000000000</v>
      </c>
      <c r="AF606" s="58">
        <f t="shared" si="241"/>
        <v>479984835156</v>
      </c>
      <c r="AG606" s="58">
        <v>12007764500</v>
      </c>
      <c r="AH606" s="58">
        <v>224703029688.5</v>
      </c>
      <c r="AI606" s="58">
        <v>243274040967.5</v>
      </c>
      <c r="AJ606" s="58">
        <f t="shared" si="242"/>
        <v>65319595360.489998</v>
      </c>
      <c r="AK606" s="58">
        <v>65319595360.489998</v>
      </c>
      <c r="AL606" s="58">
        <v>0</v>
      </c>
      <c r="AM606" s="58">
        <v>0</v>
      </c>
      <c r="AN606" s="58">
        <v>0</v>
      </c>
      <c r="AO606" s="58">
        <v>0</v>
      </c>
      <c r="AP606" s="58">
        <v>0</v>
      </c>
      <c r="AQ606" s="58">
        <f t="shared" si="243"/>
        <v>0</v>
      </c>
      <c r="AR606" s="58">
        <v>0</v>
      </c>
      <c r="AS606" s="58">
        <v>0</v>
      </c>
      <c r="AT606" s="58">
        <v>0</v>
      </c>
      <c r="AU606" s="58">
        <v>0</v>
      </c>
      <c r="AV606" s="59">
        <f t="shared" si="244"/>
        <v>-65319595360.490112</v>
      </c>
      <c r="AW606" s="59">
        <f t="shared" si="229"/>
        <v>65319595360.489998</v>
      </c>
      <c r="AX606" s="60">
        <f t="shared" si="250"/>
        <v>-1.1444091796875E-4</v>
      </c>
      <c r="AY606" s="61"/>
      <c r="AZ606" s="62">
        <v>1</v>
      </c>
      <c r="BA606" s="52">
        <v>1</v>
      </c>
      <c r="BB606" s="6"/>
      <c r="BC606" s="6"/>
      <c r="BD606" s="6"/>
      <c r="BG606" s="5" t="s">
        <v>96</v>
      </c>
      <c r="BH606" s="5" t="s">
        <v>97</v>
      </c>
      <c r="BJ606" s="6">
        <v>1</v>
      </c>
    </row>
    <row r="607" spans="1:62" ht="15" customHeight="1" x14ac:dyDescent="0.25">
      <c r="A607" s="53">
        <f t="shared" si="256"/>
        <v>454</v>
      </c>
      <c r="B607" s="53">
        <f t="shared" si="256"/>
        <v>9</v>
      </c>
      <c r="C607" s="54" t="s">
        <v>744</v>
      </c>
      <c r="D607" s="55" t="s">
        <v>99</v>
      </c>
      <c r="E607" s="56">
        <v>42364</v>
      </c>
      <c r="F607" s="57">
        <f t="shared" si="235"/>
        <v>930792234521</v>
      </c>
      <c r="G607" s="58">
        <f t="shared" si="236"/>
        <v>17114669288</v>
      </c>
      <c r="H607" s="58">
        <v>3309000000</v>
      </c>
      <c r="I607" s="58">
        <v>700632850</v>
      </c>
      <c r="J607" s="58">
        <v>1980036438</v>
      </c>
      <c r="K607" s="58">
        <v>11125000000</v>
      </c>
      <c r="L607" s="58">
        <f t="shared" si="237"/>
        <v>787507330233</v>
      </c>
      <c r="M607" s="58">
        <v>45633519033</v>
      </c>
      <c r="N607" s="58">
        <v>493078172000</v>
      </c>
      <c r="O607" s="58">
        <v>248795639200</v>
      </c>
      <c r="P607" s="58">
        <f t="shared" si="238"/>
        <v>126170235000</v>
      </c>
      <c r="Q607" s="58">
        <v>0</v>
      </c>
      <c r="R607" s="58">
        <v>0</v>
      </c>
      <c r="S607" s="58">
        <v>7070300000</v>
      </c>
      <c r="T607" s="58">
        <v>119099935000</v>
      </c>
      <c r="U607" s="58">
        <v>0</v>
      </c>
      <c r="V607" s="58">
        <f t="shared" si="239"/>
        <v>996226960321</v>
      </c>
      <c r="W607" s="58">
        <f t="shared" si="240"/>
        <v>486318640955</v>
      </c>
      <c r="X607" s="58">
        <v>307050469215</v>
      </c>
      <c r="Y607" s="58">
        <v>0</v>
      </c>
      <c r="Z607" s="58">
        <v>5629373500</v>
      </c>
      <c r="AA607" s="58">
        <v>11509125000</v>
      </c>
      <c r="AB607" s="58">
        <v>10886900000</v>
      </c>
      <c r="AC607" s="58">
        <v>0</v>
      </c>
      <c r="AD607" s="58">
        <v>144242773240</v>
      </c>
      <c r="AE607" s="58">
        <v>7000000000</v>
      </c>
      <c r="AF607" s="58">
        <f t="shared" si="241"/>
        <v>509908319366</v>
      </c>
      <c r="AG607" s="58">
        <v>23926379351</v>
      </c>
      <c r="AH607" s="58">
        <v>275930968584</v>
      </c>
      <c r="AI607" s="58">
        <v>210050971431</v>
      </c>
      <c r="AJ607" s="58">
        <f t="shared" si="242"/>
        <v>66684725800</v>
      </c>
      <c r="AK607" s="58">
        <v>66684725800</v>
      </c>
      <c r="AL607" s="58">
        <v>0</v>
      </c>
      <c r="AM607" s="58">
        <v>0</v>
      </c>
      <c r="AN607" s="58">
        <v>0</v>
      </c>
      <c r="AO607" s="58">
        <v>0</v>
      </c>
      <c r="AP607" s="58">
        <v>0</v>
      </c>
      <c r="AQ607" s="58">
        <f t="shared" si="243"/>
        <v>1250000000</v>
      </c>
      <c r="AR607" s="58">
        <v>0</v>
      </c>
      <c r="AS607" s="58">
        <v>1250000000</v>
      </c>
      <c r="AT607" s="58">
        <v>0</v>
      </c>
      <c r="AU607" s="58">
        <v>0</v>
      </c>
      <c r="AV607" s="59">
        <f t="shared" si="244"/>
        <v>-65434725800</v>
      </c>
      <c r="AW607" s="59">
        <f t="shared" si="229"/>
        <v>65434725800</v>
      </c>
      <c r="AX607" s="60">
        <f t="shared" si="250"/>
        <v>0</v>
      </c>
      <c r="AY607" s="61">
        <v>1</v>
      </c>
      <c r="AZ607" s="62"/>
      <c r="BA607" s="63">
        <v>1</v>
      </c>
      <c r="BB607" s="6"/>
      <c r="BC607" s="6"/>
      <c r="BD607" s="6"/>
      <c r="BG607" s="5" t="s">
        <v>163</v>
      </c>
      <c r="BH607" s="5" t="s">
        <v>114</v>
      </c>
    </row>
    <row r="608" spans="1:62" ht="15" customHeight="1" x14ac:dyDescent="0.25">
      <c r="A608" s="53">
        <f t="shared" si="256"/>
        <v>455</v>
      </c>
      <c r="B608" s="53">
        <f t="shared" si="256"/>
        <v>10</v>
      </c>
      <c r="C608" s="54" t="s">
        <v>745</v>
      </c>
      <c r="D608" s="55" t="s">
        <v>220</v>
      </c>
      <c r="E608" s="56">
        <v>42367</v>
      </c>
      <c r="F608" s="57">
        <f t="shared" si="235"/>
        <v>1193502848961</v>
      </c>
      <c r="G608" s="58">
        <f t="shared" si="236"/>
        <v>117795526921</v>
      </c>
      <c r="H608" s="58">
        <v>69179024258</v>
      </c>
      <c r="I608" s="58">
        <v>37991785159</v>
      </c>
      <c r="J608" s="58">
        <v>1500000000</v>
      </c>
      <c r="K608" s="58">
        <v>9124717504</v>
      </c>
      <c r="L608" s="58">
        <f t="shared" si="237"/>
        <v>842214571230</v>
      </c>
      <c r="M608" s="58">
        <v>32406003230</v>
      </c>
      <c r="N608" s="58">
        <v>686184418000</v>
      </c>
      <c r="O608" s="58">
        <v>123624150000</v>
      </c>
      <c r="P608" s="58">
        <f t="shared" si="238"/>
        <v>233492750810</v>
      </c>
      <c r="Q608" s="58">
        <v>0</v>
      </c>
      <c r="R608" s="58">
        <v>0</v>
      </c>
      <c r="S608" s="58">
        <v>45999236810</v>
      </c>
      <c r="T608" s="58">
        <v>187493514000</v>
      </c>
      <c r="U608" s="58">
        <v>0</v>
      </c>
      <c r="V608" s="58">
        <f t="shared" si="239"/>
        <v>1207869132246</v>
      </c>
      <c r="W608" s="58">
        <f t="shared" si="240"/>
        <v>796596186338</v>
      </c>
      <c r="X608" s="58">
        <v>726936198596</v>
      </c>
      <c r="Y608" s="58">
        <v>0</v>
      </c>
      <c r="Z608" s="58">
        <v>123400000</v>
      </c>
      <c r="AA608" s="58">
        <v>30695528750</v>
      </c>
      <c r="AB608" s="58">
        <v>5659261000</v>
      </c>
      <c r="AC608" s="58">
        <v>0</v>
      </c>
      <c r="AD608" s="58">
        <v>30681797992</v>
      </c>
      <c r="AE608" s="58">
        <v>2500000000</v>
      </c>
      <c r="AF608" s="58">
        <f t="shared" si="241"/>
        <v>411272945908</v>
      </c>
      <c r="AG608" s="58">
        <v>23656796500</v>
      </c>
      <c r="AH608" s="58">
        <v>184234899924</v>
      </c>
      <c r="AI608" s="58">
        <v>203381249484</v>
      </c>
      <c r="AJ608" s="58">
        <f t="shared" si="242"/>
        <v>16741283285</v>
      </c>
      <c r="AK608" s="58">
        <v>16741283285</v>
      </c>
      <c r="AL608" s="58">
        <v>0</v>
      </c>
      <c r="AM608" s="58">
        <v>0</v>
      </c>
      <c r="AN608" s="58">
        <v>0</v>
      </c>
      <c r="AO608" s="58">
        <v>0</v>
      </c>
      <c r="AP608" s="58">
        <v>0</v>
      </c>
      <c r="AQ608" s="58">
        <f t="shared" si="243"/>
        <v>2375000000</v>
      </c>
      <c r="AR608" s="58">
        <v>0</v>
      </c>
      <c r="AS608" s="58">
        <v>1625000000</v>
      </c>
      <c r="AT608" s="58">
        <v>750000000</v>
      </c>
      <c r="AU608" s="58">
        <v>0</v>
      </c>
      <c r="AV608" s="59">
        <f t="shared" si="244"/>
        <v>-14366283285</v>
      </c>
      <c r="AW608" s="59">
        <f t="shared" si="229"/>
        <v>14366283285</v>
      </c>
      <c r="AX608" s="60">
        <f t="shared" si="250"/>
        <v>0</v>
      </c>
      <c r="AY608" s="61">
        <v>1</v>
      </c>
      <c r="AZ608" s="62"/>
      <c r="BA608" s="52">
        <v>1</v>
      </c>
      <c r="BB608" s="6"/>
      <c r="BC608" s="6"/>
      <c r="BD608" s="6"/>
      <c r="BE608" s="52">
        <v>1</v>
      </c>
      <c r="BG608" s="5" t="s">
        <v>96</v>
      </c>
      <c r="BH608" s="5" t="s">
        <v>109</v>
      </c>
      <c r="BJ608" s="6">
        <v>1</v>
      </c>
    </row>
    <row r="609" spans="1:62" ht="15" customHeight="1" x14ac:dyDescent="0.25">
      <c r="A609" s="53">
        <f t="shared" si="256"/>
        <v>456</v>
      </c>
      <c r="B609" s="53">
        <f t="shared" si="256"/>
        <v>11</v>
      </c>
      <c r="C609" s="54" t="s">
        <v>746</v>
      </c>
      <c r="D609" s="55" t="s">
        <v>126</v>
      </c>
      <c r="E609" s="56">
        <v>42369</v>
      </c>
      <c r="F609" s="57">
        <f t="shared" si="235"/>
        <v>630203974100</v>
      </c>
      <c r="G609" s="58">
        <f t="shared" si="236"/>
        <v>20088580000</v>
      </c>
      <c r="H609" s="58">
        <v>2801122000</v>
      </c>
      <c r="I609" s="58">
        <v>4817598000</v>
      </c>
      <c r="J609" s="58">
        <v>0</v>
      </c>
      <c r="K609" s="58">
        <v>12469860000</v>
      </c>
      <c r="L609" s="58">
        <f t="shared" si="237"/>
        <v>564269401000</v>
      </c>
      <c r="M609" s="58">
        <v>11705637000</v>
      </c>
      <c r="N609" s="58">
        <v>383259624000</v>
      </c>
      <c r="O609" s="58">
        <v>169304140000</v>
      </c>
      <c r="P609" s="58">
        <f t="shared" si="238"/>
        <v>45845993100</v>
      </c>
      <c r="Q609" s="58">
        <v>1250000000</v>
      </c>
      <c r="R609" s="58">
        <v>0</v>
      </c>
      <c r="S609" s="58">
        <v>5828537100</v>
      </c>
      <c r="T609" s="58">
        <v>18054006000</v>
      </c>
      <c r="U609" s="58">
        <v>20713450000</v>
      </c>
      <c r="V609" s="58">
        <f t="shared" si="239"/>
        <v>695849019571</v>
      </c>
      <c r="W609" s="58">
        <f t="shared" si="240"/>
        <v>246768616600</v>
      </c>
      <c r="X609" s="58">
        <v>173463966600</v>
      </c>
      <c r="Y609" s="58">
        <v>0</v>
      </c>
      <c r="Z609" s="58">
        <v>1500000000</v>
      </c>
      <c r="AA609" s="58">
        <v>22623000000</v>
      </c>
      <c r="AB609" s="58">
        <v>0</v>
      </c>
      <c r="AC609" s="58">
        <v>0</v>
      </c>
      <c r="AD609" s="58">
        <v>41181650000</v>
      </c>
      <c r="AE609" s="58">
        <v>8000000000</v>
      </c>
      <c r="AF609" s="58">
        <f t="shared" si="241"/>
        <v>449080402971</v>
      </c>
      <c r="AG609" s="58">
        <v>38313102650</v>
      </c>
      <c r="AH609" s="58">
        <v>152491608892</v>
      </c>
      <c r="AI609" s="58">
        <v>258275691429</v>
      </c>
      <c r="AJ609" s="58">
        <f t="shared" si="242"/>
        <v>65645045471</v>
      </c>
      <c r="AK609" s="58">
        <v>65645045471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f t="shared" si="243"/>
        <v>0</v>
      </c>
      <c r="AR609" s="58">
        <v>0</v>
      </c>
      <c r="AS609" s="58">
        <v>0</v>
      </c>
      <c r="AT609" s="58">
        <v>0</v>
      </c>
      <c r="AU609" s="58">
        <v>0</v>
      </c>
      <c r="AV609" s="59">
        <f t="shared" si="244"/>
        <v>-65645045471</v>
      </c>
      <c r="AW609" s="59">
        <f t="shared" si="229"/>
        <v>65645045471</v>
      </c>
      <c r="AX609" s="60">
        <f t="shared" si="250"/>
        <v>0</v>
      </c>
      <c r="AY609" s="61">
        <v>1</v>
      </c>
      <c r="AZ609" s="62"/>
      <c r="BA609" s="52">
        <v>1</v>
      </c>
      <c r="BB609" s="6"/>
      <c r="BC609" s="6"/>
      <c r="BD609" s="6"/>
      <c r="BE609" s="6">
        <v>1</v>
      </c>
      <c r="BG609" s="5" t="s">
        <v>96</v>
      </c>
      <c r="BH609" s="5" t="s">
        <v>97</v>
      </c>
      <c r="BJ609" s="6">
        <v>1</v>
      </c>
    </row>
    <row r="610" spans="1:62" s="74" customFormat="1" ht="15" customHeight="1" x14ac:dyDescent="0.25">
      <c r="A610" s="75" t="s">
        <v>145</v>
      </c>
      <c r="B610" s="75" t="s">
        <v>145</v>
      </c>
      <c r="C610" s="76" t="s">
        <v>146</v>
      </c>
      <c r="D610" s="77"/>
      <c r="E610" s="77"/>
      <c r="F610" s="78">
        <f>SUM(F599:F607)</f>
        <v>8837353264356.4102</v>
      </c>
      <c r="G610" s="78">
        <f t="shared" ref="G610:AZ610" si="257">SUM(G599:G607)</f>
        <v>270461314001.22998</v>
      </c>
      <c r="H610" s="78">
        <f t="shared" si="257"/>
        <v>55263181944</v>
      </c>
      <c r="I610" s="78">
        <f t="shared" si="257"/>
        <v>81321002875</v>
      </c>
      <c r="J610" s="78">
        <f t="shared" si="257"/>
        <v>6383870900</v>
      </c>
      <c r="K610" s="78">
        <f t="shared" si="257"/>
        <v>127493258282.23</v>
      </c>
      <c r="L610" s="78">
        <f t="shared" si="257"/>
        <v>7342379067864</v>
      </c>
      <c r="M610" s="78">
        <f t="shared" si="257"/>
        <v>249909324624</v>
      </c>
      <c r="N610" s="78">
        <f t="shared" si="257"/>
        <v>5155036891000</v>
      </c>
      <c r="O610" s="78">
        <f t="shared" si="257"/>
        <v>1937432852240</v>
      </c>
      <c r="P610" s="78">
        <f t="shared" si="257"/>
        <v>1224512882491.1799</v>
      </c>
      <c r="Q610" s="78">
        <f t="shared" si="257"/>
        <v>129554067500</v>
      </c>
      <c r="R610" s="78">
        <f t="shared" si="257"/>
        <v>0</v>
      </c>
      <c r="S610" s="78">
        <f t="shared" si="257"/>
        <v>84558727120.179993</v>
      </c>
      <c r="T610" s="78">
        <f t="shared" si="257"/>
        <v>584645683871</v>
      </c>
      <c r="U610" s="78">
        <f t="shared" si="257"/>
        <v>425754404000</v>
      </c>
      <c r="V610" s="78">
        <f t="shared" si="257"/>
        <v>9356756641111.7598</v>
      </c>
      <c r="W610" s="78">
        <f t="shared" si="257"/>
        <v>4348208479975.4004</v>
      </c>
      <c r="X610" s="78">
        <f t="shared" si="257"/>
        <v>3122457541697.0703</v>
      </c>
      <c r="Y610" s="78">
        <f t="shared" si="257"/>
        <v>0</v>
      </c>
      <c r="Z610" s="78">
        <f t="shared" si="257"/>
        <v>10552723500</v>
      </c>
      <c r="AA610" s="78">
        <f t="shared" si="257"/>
        <v>186650775967</v>
      </c>
      <c r="AB610" s="78">
        <f t="shared" si="257"/>
        <v>28414080000</v>
      </c>
      <c r="AC610" s="78">
        <f t="shared" si="257"/>
        <v>0</v>
      </c>
      <c r="AD610" s="78">
        <f t="shared" si="257"/>
        <v>946664651319.82996</v>
      </c>
      <c r="AE610" s="78">
        <f t="shared" si="257"/>
        <v>53468707491.5</v>
      </c>
      <c r="AF610" s="78">
        <f t="shared" si="257"/>
        <v>5008548161136.3594</v>
      </c>
      <c r="AG610" s="78">
        <f t="shared" si="257"/>
        <v>216741962473.75</v>
      </c>
      <c r="AH610" s="78">
        <f t="shared" si="257"/>
        <v>2197887561762.1499</v>
      </c>
      <c r="AI610" s="78">
        <f t="shared" si="257"/>
        <v>2593918636900.46</v>
      </c>
      <c r="AJ610" s="78">
        <f t="shared" si="257"/>
        <v>559466700755.3501</v>
      </c>
      <c r="AK610" s="78">
        <f t="shared" si="257"/>
        <v>559466700755.3501</v>
      </c>
      <c r="AL610" s="78">
        <f t="shared" si="257"/>
        <v>0</v>
      </c>
      <c r="AM610" s="78">
        <f t="shared" si="257"/>
        <v>0</v>
      </c>
      <c r="AN610" s="78">
        <f t="shared" si="257"/>
        <v>0</v>
      </c>
      <c r="AO610" s="78">
        <f t="shared" si="257"/>
        <v>0</v>
      </c>
      <c r="AP610" s="78">
        <f t="shared" si="257"/>
        <v>0</v>
      </c>
      <c r="AQ610" s="78">
        <f t="shared" si="257"/>
        <v>37507000000</v>
      </c>
      <c r="AR610" s="78">
        <f t="shared" si="257"/>
        <v>0</v>
      </c>
      <c r="AS610" s="78">
        <f t="shared" si="257"/>
        <v>23707000000</v>
      </c>
      <c r="AT610" s="78">
        <f t="shared" si="257"/>
        <v>13800000000</v>
      </c>
      <c r="AU610" s="78">
        <f t="shared" si="257"/>
        <v>0</v>
      </c>
      <c r="AV610" s="78">
        <f t="shared" si="257"/>
        <v>-519403376755.35022</v>
      </c>
      <c r="AW610" s="78">
        <f t="shared" si="257"/>
        <v>521959700755.35004</v>
      </c>
      <c r="AX610" s="79">
        <f t="shared" si="257"/>
        <v>2556323999.9998169</v>
      </c>
      <c r="AY610" s="80">
        <f t="shared" si="257"/>
        <v>7</v>
      </c>
      <c r="AZ610" s="81">
        <f t="shared" si="257"/>
        <v>2</v>
      </c>
      <c r="BA610" s="64"/>
      <c r="BB610" s="64"/>
      <c r="BC610" s="64"/>
      <c r="BD610" s="64"/>
      <c r="BE610" s="64"/>
      <c r="BF610" s="64"/>
      <c r="BJ610" s="64"/>
    </row>
    <row r="611" spans="1:62" s="74" customFormat="1" ht="15" customHeight="1" x14ac:dyDescent="0.25">
      <c r="A611" s="75" t="s">
        <v>147</v>
      </c>
      <c r="B611" s="75" t="s">
        <v>147</v>
      </c>
      <c r="C611" s="76" t="s">
        <v>148</v>
      </c>
      <c r="D611" s="77"/>
      <c r="E611" s="77"/>
      <c r="F611" s="78">
        <f>SUM(F608:F609)</f>
        <v>1823706823061</v>
      </c>
      <c r="G611" s="78">
        <f t="shared" ref="G611:AZ611" si="258">SUM(G608:G609)</f>
        <v>137884106921</v>
      </c>
      <c r="H611" s="78">
        <f t="shared" si="258"/>
        <v>71980146258</v>
      </c>
      <c r="I611" s="78">
        <f t="shared" si="258"/>
        <v>42809383159</v>
      </c>
      <c r="J611" s="78">
        <f t="shared" si="258"/>
        <v>1500000000</v>
      </c>
      <c r="K611" s="78">
        <f t="shared" si="258"/>
        <v>21594577504</v>
      </c>
      <c r="L611" s="78">
        <f t="shared" si="258"/>
        <v>1406483972230</v>
      </c>
      <c r="M611" s="78">
        <f t="shared" si="258"/>
        <v>44111640230</v>
      </c>
      <c r="N611" s="78">
        <f t="shared" si="258"/>
        <v>1069444042000</v>
      </c>
      <c r="O611" s="78">
        <f t="shared" si="258"/>
        <v>292928290000</v>
      </c>
      <c r="P611" s="78">
        <f t="shared" si="258"/>
        <v>279338743910</v>
      </c>
      <c r="Q611" s="78">
        <f t="shared" si="258"/>
        <v>1250000000</v>
      </c>
      <c r="R611" s="78">
        <f t="shared" si="258"/>
        <v>0</v>
      </c>
      <c r="S611" s="78">
        <f t="shared" si="258"/>
        <v>51827773910</v>
      </c>
      <c r="T611" s="78">
        <f t="shared" si="258"/>
        <v>205547520000</v>
      </c>
      <c r="U611" s="78">
        <f t="shared" si="258"/>
        <v>20713450000</v>
      </c>
      <c r="V611" s="78">
        <f t="shared" si="258"/>
        <v>1903718151817</v>
      </c>
      <c r="W611" s="78">
        <f t="shared" si="258"/>
        <v>1043364802938</v>
      </c>
      <c r="X611" s="78">
        <f t="shared" si="258"/>
        <v>900400165196</v>
      </c>
      <c r="Y611" s="78">
        <f t="shared" si="258"/>
        <v>0</v>
      </c>
      <c r="Z611" s="78">
        <f t="shared" si="258"/>
        <v>1623400000</v>
      </c>
      <c r="AA611" s="78">
        <f t="shared" si="258"/>
        <v>53318528750</v>
      </c>
      <c r="AB611" s="78">
        <f t="shared" si="258"/>
        <v>5659261000</v>
      </c>
      <c r="AC611" s="78">
        <f t="shared" si="258"/>
        <v>0</v>
      </c>
      <c r="AD611" s="78">
        <f t="shared" si="258"/>
        <v>71863447992</v>
      </c>
      <c r="AE611" s="78">
        <f t="shared" si="258"/>
        <v>10500000000</v>
      </c>
      <c r="AF611" s="78">
        <f t="shared" si="258"/>
        <v>860353348879</v>
      </c>
      <c r="AG611" s="78">
        <f t="shared" si="258"/>
        <v>61969899150</v>
      </c>
      <c r="AH611" s="78">
        <f t="shared" si="258"/>
        <v>336726508816</v>
      </c>
      <c r="AI611" s="78">
        <f t="shared" si="258"/>
        <v>461656940913</v>
      </c>
      <c r="AJ611" s="78">
        <f t="shared" si="258"/>
        <v>82386328756</v>
      </c>
      <c r="AK611" s="78">
        <f t="shared" si="258"/>
        <v>82386328756</v>
      </c>
      <c r="AL611" s="78">
        <f t="shared" si="258"/>
        <v>0</v>
      </c>
      <c r="AM611" s="78">
        <f t="shared" si="258"/>
        <v>0</v>
      </c>
      <c r="AN611" s="78">
        <f t="shared" si="258"/>
        <v>0</v>
      </c>
      <c r="AO611" s="78">
        <f t="shared" si="258"/>
        <v>0</v>
      </c>
      <c r="AP611" s="78">
        <f t="shared" si="258"/>
        <v>0</v>
      </c>
      <c r="AQ611" s="78">
        <f t="shared" si="258"/>
        <v>2375000000</v>
      </c>
      <c r="AR611" s="78">
        <f t="shared" si="258"/>
        <v>0</v>
      </c>
      <c r="AS611" s="78">
        <f t="shared" si="258"/>
        <v>1625000000</v>
      </c>
      <c r="AT611" s="78">
        <f t="shared" si="258"/>
        <v>750000000</v>
      </c>
      <c r="AU611" s="78">
        <f t="shared" si="258"/>
        <v>0</v>
      </c>
      <c r="AV611" s="78">
        <f t="shared" si="258"/>
        <v>-80011328756</v>
      </c>
      <c r="AW611" s="78">
        <f t="shared" si="258"/>
        <v>80011328756</v>
      </c>
      <c r="AX611" s="79">
        <f t="shared" si="258"/>
        <v>0</v>
      </c>
      <c r="AY611" s="80">
        <f t="shared" si="258"/>
        <v>2</v>
      </c>
      <c r="AZ611" s="81">
        <f t="shared" si="258"/>
        <v>0</v>
      </c>
      <c r="BA611" s="64"/>
      <c r="BB611" s="64"/>
      <c r="BC611" s="64"/>
      <c r="BD611" s="64"/>
      <c r="BE611" s="64"/>
      <c r="BF611" s="64"/>
      <c r="BJ611" s="64"/>
    </row>
    <row r="612" spans="1:62" s="74" customFormat="1" ht="15" customHeight="1" x14ac:dyDescent="0.25">
      <c r="A612" s="75" t="s">
        <v>149</v>
      </c>
      <c r="B612" s="75" t="s">
        <v>149</v>
      </c>
      <c r="C612" s="76" t="s">
        <v>747</v>
      </c>
      <c r="D612" s="77"/>
      <c r="E612" s="77"/>
      <c r="F612" s="78">
        <f t="shared" ref="F612:AZ612" si="259">F610+F611</f>
        <v>10661060087417.41</v>
      </c>
      <c r="G612" s="78">
        <f t="shared" si="259"/>
        <v>408345420922.22998</v>
      </c>
      <c r="H612" s="78">
        <f t="shared" si="259"/>
        <v>127243328202</v>
      </c>
      <c r="I612" s="78">
        <f t="shared" si="259"/>
        <v>124130386034</v>
      </c>
      <c r="J612" s="78">
        <f t="shared" si="259"/>
        <v>7883870900</v>
      </c>
      <c r="K612" s="78">
        <f t="shared" si="259"/>
        <v>149087835786.22998</v>
      </c>
      <c r="L612" s="78">
        <f t="shared" si="259"/>
        <v>8748863040094</v>
      </c>
      <c r="M612" s="78">
        <f t="shared" si="259"/>
        <v>294020964854</v>
      </c>
      <c r="N612" s="78">
        <f t="shared" si="259"/>
        <v>6224480933000</v>
      </c>
      <c r="O612" s="78">
        <f t="shared" si="259"/>
        <v>2230361142240</v>
      </c>
      <c r="P612" s="78">
        <f t="shared" si="259"/>
        <v>1503851626401.1799</v>
      </c>
      <c r="Q612" s="78">
        <f t="shared" si="259"/>
        <v>130804067500</v>
      </c>
      <c r="R612" s="78">
        <f t="shared" si="259"/>
        <v>0</v>
      </c>
      <c r="S612" s="78">
        <f t="shared" si="259"/>
        <v>136386501030.17999</v>
      </c>
      <c r="T612" s="78">
        <f t="shared" si="259"/>
        <v>790193203871</v>
      </c>
      <c r="U612" s="78">
        <f t="shared" si="259"/>
        <v>446467854000</v>
      </c>
      <c r="V612" s="78">
        <f t="shared" si="259"/>
        <v>11260474792928.76</v>
      </c>
      <c r="W612" s="78">
        <f t="shared" si="259"/>
        <v>5391573282913.4004</v>
      </c>
      <c r="X612" s="78">
        <f t="shared" si="259"/>
        <v>4022857706893.0703</v>
      </c>
      <c r="Y612" s="78">
        <f t="shared" si="259"/>
        <v>0</v>
      </c>
      <c r="Z612" s="78">
        <f t="shared" si="259"/>
        <v>12176123500</v>
      </c>
      <c r="AA612" s="78">
        <f t="shared" si="259"/>
        <v>239969304717</v>
      </c>
      <c r="AB612" s="78">
        <f t="shared" si="259"/>
        <v>34073341000</v>
      </c>
      <c r="AC612" s="78">
        <f t="shared" si="259"/>
        <v>0</v>
      </c>
      <c r="AD612" s="78">
        <f t="shared" si="259"/>
        <v>1018528099311.83</v>
      </c>
      <c r="AE612" s="78">
        <f t="shared" si="259"/>
        <v>63968707491.5</v>
      </c>
      <c r="AF612" s="78">
        <f t="shared" si="259"/>
        <v>5868901510015.3594</v>
      </c>
      <c r="AG612" s="78">
        <f t="shared" si="259"/>
        <v>278711861623.75</v>
      </c>
      <c r="AH612" s="78">
        <f t="shared" si="259"/>
        <v>2534614070578.1499</v>
      </c>
      <c r="AI612" s="78">
        <f t="shared" si="259"/>
        <v>3055575577813.46</v>
      </c>
      <c r="AJ612" s="78">
        <f t="shared" si="259"/>
        <v>641853029511.3501</v>
      </c>
      <c r="AK612" s="78">
        <f t="shared" si="259"/>
        <v>641853029511.3501</v>
      </c>
      <c r="AL612" s="78">
        <f t="shared" si="259"/>
        <v>0</v>
      </c>
      <c r="AM612" s="78">
        <f t="shared" si="259"/>
        <v>0</v>
      </c>
      <c r="AN612" s="78">
        <f t="shared" si="259"/>
        <v>0</v>
      </c>
      <c r="AO612" s="78">
        <f t="shared" si="259"/>
        <v>0</v>
      </c>
      <c r="AP612" s="78">
        <f t="shared" si="259"/>
        <v>0</v>
      </c>
      <c r="AQ612" s="78">
        <f t="shared" si="259"/>
        <v>39882000000</v>
      </c>
      <c r="AR612" s="78">
        <f t="shared" si="259"/>
        <v>0</v>
      </c>
      <c r="AS612" s="78">
        <f t="shared" si="259"/>
        <v>25332000000</v>
      </c>
      <c r="AT612" s="78">
        <f t="shared" si="259"/>
        <v>14550000000</v>
      </c>
      <c r="AU612" s="78">
        <f t="shared" si="259"/>
        <v>0</v>
      </c>
      <c r="AV612" s="78">
        <f t="shared" si="259"/>
        <v>-599414705511.35022</v>
      </c>
      <c r="AW612" s="78">
        <f t="shared" si="259"/>
        <v>601971029511.3501</v>
      </c>
      <c r="AX612" s="79">
        <f t="shared" si="259"/>
        <v>2556323999.9998169</v>
      </c>
      <c r="AY612" s="80">
        <f t="shared" si="259"/>
        <v>9</v>
      </c>
      <c r="AZ612" s="81">
        <f t="shared" si="259"/>
        <v>2</v>
      </c>
      <c r="BA612" s="64"/>
      <c r="BB612" s="64"/>
      <c r="BC612" s="64"/>
      <c r="BD612" s="64"/>
      <c r="BE612" s="64"/>
      <c r="BF612" s="64"/>
      <c r="BJ612" s="64"/>
    </row>
    <row r="613" spans="1:62" s="74" customFormat="1" ht="15" customHeight="1" x14ac:dyDescent="0.25">
      <c r="A613" s="75" t="s">
        <v>151</v>
      </c>
      <c r="B613" s="75" t="s">
        <v>151</v>
      </c>
      <c r="C613" s="76" t="s">
        <v>748</v>
      </c>
      <c r="D613" s="77"/>
      <c r="E613" s="77"/>
      <c r="F613" s="78">
        <f t="shared" ref="F613:AZ613" si="260">F612+F598</f>
        <v>13140194050508.49</v>
      </c>
      <c r="G613" s="78">
        <f t="shared" si="260"/>
        <v>935576055686.31006</v>
      </c>
      <c r="H613" s="78">
        <f t="shared" si="260"/>
        <v>460008742269.08002</v>
      </c>
      <c r="I613" s="78">
        <f t="shared" si="260"/>
        <v>205680703398</v>
      </c>
      <c r="J613" s="78">
        <f t="shared" si="260"/>
        <v>60483870900</v>
      </c>
      <c r="K613" s="78">
        <f t="shared" si="260"/>
        <v>209402739119.22998</v>
      </c>
      <c r="L613" s="78">
        <f t="shared" si="260"/>
        <v>10345965738094</v>
      </c>
      <c r="M613" s="78">
        <f t="shared" si="260"/>
        <v>382288416854</v>
      </c>
      <c r="N613" s="78">
        <f t="shared" si="260"/>
        <v>7485378919000</v>
      </c>
      <c r="O613" s="78">
        <f t="shared" si="260"/>
        <v>2478298402240</v>
      </c>
      <c r="P613" s="78">
        <f t="shared" si="260"/>
        <v>1858652256728.1799</v>
      </c>
      <c r="Q613" s="78">
        <f t="shared" si="260"/>
        <v>153364684827</v>
      </c>
      <c r="R613" s="78">
        <f t="shared" si="260"/>
        <v>0</v>
      </c>
      <c r="S613" s="78">
        <f t="shared" si="260"/>
        <v>136386501030.17999</v>
      </c>
      <c r="T613" s="78">
        <f t="shared" si="260"/>
        <v>1122433216871</v>
      </c>
      <c r="U613" s="78">
        <f t="shared" si="260"/>
        <v>446467854000</v>
      </c>
      <c r="V613" s="78">
        <f t="shared" si="260"/>
        <v>13816837131900.129</v>
      </c>
      <c r="W613" s="78">
        <f t="shared" si="260"/>
        <v>6534549561868.0107</v>
      </c>
      <c r="X613" s="78">
        <f t="shared" si="260"/>
        <v>4558260286074.0703</v>
      </c>
      <c r="Y613" s="78">
        <f t="shared" si="260"/>
        <v>557947686.22000003</v>
      </c>
      <c r="Z613" s="78">
        <f t="shared" si="260"/>
        <v>12176123500</v>
      </c>
      <c r="AA613" s="78">
        <f t="shared" si="260"/>
        <v>610052762509.83008</v>
      </c>
      <c r="AB613" s="78">
        <f t="shared" si="260"/>
        <v>47345341000</v>
      </c>
      <c r="AC613" s="78">
        <f t="shared" si="260"/>
        <v>197180282344.04999</v>
      </c>
      <c r="AD613" s="78">
        <f t="shared" si="260"/>
        <v>1037508111262.34</v>
      </c>
      <c r="AE613" s="78">
        <f t="shared" si="260"/>
        <v>71468707491.5</v>
      </c>
      <c r="AF613" s="78">
        <f t="shared" si="260"/>
        <v>7282287570032.1191</v>
      </c>
      <c r="AG613" s="78">
        <f t="shared" si="260"/>
        <v>287265016173.75</v>
      </c>
      <c r="AH613" s="78">
        <f t="shared" si="260"/>
        <v>3250166874243.1499</v>
      </c>
      <c r="AI613" s="78">
        <f t="shared" si="260"/>
        <v>3744855679615.2197</v>
      </c>
      <c r="AJ613" s="78">
        <f t="shared" si="260"/>
        <v>753317290822.90015</v>
      </c>
      <c r="AK613" s="78">
        <f t="shared" si="260"/>
        <v>688317290822.90015</v>
      </c>
      <c r="AL613" s="78">
        <f t="shared" si="260"/>
        <v>65000000000</v>
      </c>
      <c r="AM613" s="78">
        <f t="shared" si="260"/>
        <v>0</v>
      </c>
      <c r="AN613" s="78">
        <f t="shared" si="260"/>
        <v>0</v>
      </c>
      <c r="AO613" s="78">
        <f t="shared" si="260"/>
        <v>0</v>
      </c>
      <c r="AP613" s="78">
        <f t="shared" si="260"/>
        <v>0</v>
      </c>
      <c r="AQ613" s="78">
        <f t="shared" si="260"/>
        <v>74117885431.26001</v>
      </c>
      <c r="AR613" s="78">
        <f t="shared" si="260"/>
        <v>30000000000</v>
      </c>
      <c r="AS613" s="78">
        <f t="shared" si="260"/>
        <v>26832000000</v>
      </c>
      <c r="AT613" s="78">
        <f t="shared" si="260"/>
        <v>17285885431.260002</v>
      </c>
      <c r="AU613" s="78">
        <f t="shared" si="260"/>
        <v>0</v>
      </c>
      <c r="AV613" s="78">
        <f t="shared" si="260"/>
        <v>-676643081391.64026</v>
      </c>
      <c r="AW613" s="78">
        <f t="shared" si="260"/>
        <v>679199405391.64014</v>
      </c>
      <c r="AX613" s="79">
        <f t="shared" si="260"/>
        <v>2556323999.9998169</v>
      </c>
      <c r="AY613" s="80">
        <f t="shared" si="260"/>
        <v>10</v>
      </c>
      <c r="AZ613" s="81">
        <f t="shared" si="260"/>
        <v>2</v>
      </c>
      <c r="BA613" s="64"/>
      <c r="BB613" s="64"/>
      <c r="BC613" s="64"/>
      <c r="BD613" s="64"/>
      <c r="BE613" s="64"/>
      <c r="BF613" s="64"/>
      <c r="BJ613" s="64"/>
    </row>
    <row r="614" spans="1:62" ht="15" customHeight="1" x14ac:dyDescent="0.25">
      <c r="A614" s="42" t="s">
        <v>749</v>
      </c>
      <c r="B614" s="42" t="s">
        <v>749</v>
      </c>
      <c r="C614" s="43" t="s">
        <v>750</v>
      </c>
      <c r="D614" s="44" t="s">
        <v>94</v>
      </c>
      <c r="E614" s="45">
        <v>42374</v>
      </c>
      <c r="F614" s="82">
        <f t="shared" si="235"/>
        <v>2241173725000</v>
      </c>
      <c r="G614" s="47">
        <f t="shared" si="236"/>
        <v>282996628000</v>
      </c>
      <c r="H614" s="47">
        <v>182764996000</v>
      </c>
      <c r="I614" s="47">
        <v>65767500000</v>
      </c>
      <c r="J614" s="47">
        <v>700000000</v>
      </c>
      <c r="K614" s="47">
        <v>33764132000</v>
      </c>
      <c r="L614" s="47">
        <f t="shared" si="237"/>
        <v>1542692977000</v>
      </c>
      <c r="M614" s="47">
        <v>138591290000</v>
      </c>
      <c r="N614" s="47">
        <v>1132578857000</v>
      </c>
      <c r="O614" s="47">
        <v>271522830000</v>
      </c>
      <c r="P614" s="47">
        <f t="shared" si="238"/>
        <v>415484120000</v>
      </c>
      <c r="Q614" s="47">
        <v>135000000000</v>
      </c>
      <c r="R614" s="47">
        <v>0</v>
      </c>
      <c r="S614" s="47">
        <v>0</v>
      </c>
      <c r="T614" s="47">
        <v>280484120000</v>
      </c>
      <c r="U614" s="47">
        <v>0</v>
      </c>
      <c r="V614" s="47">
        <f t="shared" si="239"/>
        <v>2341518936000</v>
      </c>
      <c r="W614" s="47">
        <f t="shared" si="240"/>
        <v>831712359000</v>
      </c>
      <c r="X614" s="47">
        <v>386872697000</v>
      </c>
      <c r="Y614" s="47">
        <v>0</v>
      </c>
      <c r="Z614" s="47">
        <v>5000000000</v>
      </c>
      <c r="AA614" s="47">
        <v>309203400000</v>
      </c>
      <c r="AB614" s="47">
        <v>7600000000</v>
      </c>
      <c r="AC614" s="47">
        <v>102136262000</v>
      </c>
      <c r="AD614" s="47">
        <v>18900000000</v>
      </c>
      <c r="AE614" s="47">
        <v>2000000000</v>
      </c>
      <c r="AF614" s="47">
        <f t="shared" si="241"/>
        <v>1509806577000</v>
      </c>
      <c r="AG614" s="47">
        <v>97442020500</v>
      </c>
      <c r="AH614" s="47">
        <v>666950337957</v>
      </c>
      <c r="AI614" s="47">
        <v>745414218543</v>
      </c>
      <c r="AJ614" s="47">
        <f t="shared" si="242"/>
        <v>112345211000</v>
      </c>
      <c r="AK614" s="47">
        <v>82996632000</v>
      </c>
      <c r="AL614" s="47">
        <v>0</v>
      </c>
      <c r="AM614" s="47">
        <v>0</v>
      </c>
      <c r="AN614" s="47">
        <v>0</v>
      </c>
      <c r="AO614" s="47">
        <v>0</v>
      </c>
      <c r="AP614" s="47">
        <v>29348579000</v>
      </c>
      <c r="AQ614" s="47">
        <f t="shared" si="243"/>
        <v>12000000000</v>
      </c>
      <c r="AR614" s="47">
        <v>0</v>
      </c>
      <c r="AS614" s="47">
        <v>12000000000</v>
      </c>
      <c r="AT614" s="47">
        <v>0</v>
      </c>
      <c r="AU614" s="47">
        <v>0</v>
      </c>
      <c r="AV614" s="48">
        <f t="shared" si="244"/>
        <v>-100345211000</v>
      </c>
      <c r="AW614" s="48">
        <f t="shared" ref="AW614:AW676" si="261">AJ614-AQ614</f>
        <v>100345211000</v>
      </c>
      <c r="AX614" s="49">
        <f t="shared" si="250"/>
        <v>0</v>
      </c>
      <c r="AY614" s="50"/>
      <c r="AZ614" s="51">
        <v>1</v>
      </c>
      <c r="BA614" s="6" t="s">
        <v>95</v>
      </c>
      <c r="BB614" s="52">
        <v>1</v>
      </c>
      <c r="BC614" s="6"/>
      <c r="BD614" s="6"/>
      <c r="BG614" s="5" t="s">
        <v>96</v>
      </c>
      <c r="BH614" s="5" t="s">
        <v>155</v>
      </c>
      <c r="BJ614" s="6">
        <v>1</v>
      </c>
    </row>
    <row r="615" spans="1:62" ht="15" customHeight="1" x14ac:dyDescent="0.25">
      <c r="A615" s="67">
        <f>A609+1</f>
        <v>457</v>
      </c>
      <c r="B615" s="67">
        <v>1</v>
      </c>
      <c r="C615" s="54" t="s">
        <v>751</v>
      </c>
      <c r="D615" s="55" t="s">
        <v>94</v>
      </c>
      <c r="E615" s="56">
        <v>42374</v>
      </c>
      <c r="F615" s="57">
        <f t="shared" si="235"/>
        <v>906926189000</v>
      </c>
      <c r="G615" s="58">
        <f t="shared" si="236"/>
        <v>34315853000</v>
      </c>
      <c r="H615" s="58">
        <v>4755000000</v>
      </c>
      <c r="I615" s="58">
        <v>24223853000</v>
      </c>
      <c r="J615" s="58">
        <v>0</v>
      </c>
      <c r="K615" s="58">
        <v>5337000000</v>
      </c>
      <c r="L615" s="58">
        <f t="shared" si="237"/>
        <v>719894508000</v>
      </c>
      <c r="M615" s="58">
        <v>51631715000</v>
      </c>
      <c r="N615" s="58">
        <v>490707359000</v>
      </c>
      <c r="O615" s="58">
        <v>177555434000</v>
      </c>
      <c r="P615" s="58">
        <f t="shared" si="238"/>
        <v>152715828000</v>
      </c>
      <c r="Q615" s="58">
        <v>0</v>
      </c>
      <c r="R615" s="58">
        <v>0</v>
      </c>
      <c r="S615" s="58">
        <v>5900000000</v>
      </c>
      <c r="T615" s="58">
        <v>146815828000</v>
      </c>
      <c r="U615" s="58">
        <v>0</v>
      </c>
      <c r="V615" s="58">
        <f t="shared" si="239"/>
        <v>901206085000</v>
      </c>
      <c r="W615" s="58">
        <f t="shared" si="240"/>
        <v>484732900000</v>
      </c>
      <c r="X615" s="58">
        <v>329636386000</v>
      </c>
      <c r="Y615" s="58">
        <v>0</v>
      </c>
      <c r="Z615" s="58">
        <v>0</v>
      </c>
      <c r="AA615" s="58">
        <v>8600000000</v>
      </c>
      <c r="AB615" s="58">
        <v>6300000000</v>
      </c>
      <c r="AC615" s="58">
        <v>0</v>
      </c>
      <c r="AD615" s="58">
        <v>139196514000</v>
      </c>
      <c r="AE615" s="58">
        <v>1000000000</v>
      </c>
      <c r="AF615" s="58">
        <f t="shared" si="241"/>
        <v>416473185000</v>
      </c>
      <c r="AG615" s="58">
        <v>19910666000</v>
      </c>
      <c r="AH615" s="58">
        <v>194210990155</v>
      </c>
      <c r="AI615" s="58">
        <v>202351528845</v>
      </c>
      <c r="AJ615" s="58">
        <f t="shared" si="242"/>
        <v>-5720104000</v>
      </c>
      <c r="AK615" s="58">
        <v>-5720104000</v>
      </c>
      <c r="AL615" s="58">
        <v>0</v>
      </c>
      <c r="AM615" s="58">
        <v>0</v>
      </c>
      <c r="AN615" s="58">
        <v>0</v>
      </c>
      <c r="AO615" s="58">
        <v>0</v>
      </c>
      <c r="AP615" s="58">
        <v>0</v>
      </c>
      <c r="AQ615" s="58">
        <f t="shared" si="243"/>
        <v>0</v>
      </c>
      <c r="AR615" s="58">
        <v>0</v>
      </c>
      <c r="AS615" s="58">
        <v>0</v>
      </c>
      <c r="AT615" s="58">
        <v>0</v>
      </c>
      <c r="AU615" s="58">
        <v>0</v>
      </c>
      <c r="AV615" s="59">
        <f t="shared" si="244"/>
        <v>5720104000</v>
      </c>
      <c r="AW615" s="59">
        <f t="shared" si="261"/>
        <v>-5720104000</v>
      </c>
      <c r="AX615" s="60">
        <f t="shared" si="250"/>
        <v>0</v>
      </c>
      <c r="AY615" s="61"/>
      <c r="AZ615" s="62">
        <v>1</v>
      </c>
      <c r="BA615" s="63">
        <v>1</v>
      </c>
      <c r="BB615" s="6"/>
      <c r="BC615" s="6"/>
      <c r="BD615" s="6"/>
      <c r="BG615" s="5" t="s">
        <v>163</v>
      </c>
      <c r="BH615" s="5" t="s">
        <v>114</v>
      </c>
    </row>
    <row r="616" spans="1:62" ht="15" customHeight="1" x14ac:dyDescent="0.25">
      <c r="A616" s="53">
        <f t="shared" ref="A616:B624" si="262">A615+1</f>
        <v>458</v>
      </c>
      <c r="B616" s="53">
        <f t="shared" si="262"/>
        <v>2</v>
      </c>
      <c r="C616" s="54" t="s">
        <v>752</v>
      </c>
      <c r="D616" s="55" t="s">
        <v>121</v>
      </c>
      <c r="E616" s="56">
        <v>42338</v>
      </c>
      <c r="F616" s="57">
        <f t="shared" si="235"/>
        <v>1252276123000</v>
      </c>
      <c r="G616" s="58">
        <f t="shared" si="236"/>
        <v>55473854000</v>
      </c>
      <c r="H616" s="58">
        <v>16500000000</v>
      </c>
      <c r="I616" s="58">
        <v>16473854000</v>
      </c>
      <c r="J616" s="58">
        <v>1500000000</v>
      </c>
      <c r="K616" s="58">
        <v>21000000000</v>
      </c>
      <c r="L616" s="58">
        <f t="shared" si="237"/>
        <v>969830769000</v>
      </c>
      <c r="M616" s="58">
        <v>77000000000</v>
      </c>
      <c r="N616" s="58">
        <v>692872748000</v>
      </c>
      <c r="O616" s="58">
        <v>199958021000</v>
      </c>
      <c r="P616" s="58">
        <f t="shared" si="238"/>
        <v>226971500000</v>
      </c>
      <c r="Q616" s="58">
        <v>0</v>
      </c>
      <c r="R616" s="58">
        <v>0</v>
      </c>
      <c r="S616" s="58">
        <v>13000000000</v>
      </c>
      <c r="T616" s="58">
        <v>213971500000</v>
      </c>
      <c r="U616" s="58">
        <v>0</v>
      </c>
      <c r="V616" s="58">
        <f t="shared" si="239"/>
        <v>1228664209800</v>
      </c>
      <c r="W616" s="58">
        <f t="shared" si="240"/>
        <v>578678610387.5</v>
      </c>
      <c r="X616" s="58">
        <v>309691335587.5</v>
      </c>
      <c r="Y616" s="58">
        <v>6000000000</v>
      </c>
      <c r="Z616" s="58">
        <v>6000000000</v>
      </c>
      <c r="AA616" s="58">
        <v>25000000000</v>
      </c>
      <c r="AB616" s="58">
        <v>5000000000</v>
      </c>
      <c r="AC616" s="58">
        <v>1000000000</v>
      </c>
      <c r="AD616" s="58">
        <v>224987274800</v>
      </c>
      <c r="AE616" s="58">
        <v>1000000000</v>
      </c>
      <c r="AF616" s="58">
        <f t="shared" si="241"/>
        <v>649985599412.5</v>
      </c>
      <c r="AG616" s="58">
        <v>60384788605.5</v>
      </c>
      <c r="AH616" s="58">
        <v>178710504876</v>
      </c>
      <c r="AI616" s="58">
        <v>410890305931</v>
      </c>
      <c r="AJ616" s="58">
        <f t="shared" si="242"/>
        <v>500000000</v>
      </c>
      <c r="AK616" s="58">
        <v>500000000</v>
      </c>
      <c r="AL616" s="58">
        <v>0</v>
      </c>
      <c r="AM616" s="58">
        <v>0</v>
      </c>
      <c r="AN616" s="58">
        <v>0</v>
      </c>
      <c r="AO616" s="58">
        <v>0</v>
      </c>
      <c r="AP616" s="58">
        <v>0</v>
      </c>
      <c r="AQ616" s="58">
        <f t="shared" si="243"/>
        <v>24100000000</v>
      </c>
      <c r="AR616" s="58">
        <v>0</v>
      </c>
      <c r="AS616" s="58">
        <v>8700000000</v>
      </c>
      <c r="AT616" s="58">
        <v>15400000000</v>
      </c>
      <c r="AU616" s="58">
        <v>0</v>
      </c>
      <c r="AV616" s="59">
        <f t="shared" si="244"/>
        <v>23611913200</v>
      </c>
      <c r="AW616" s="59">
        <f t="shared" si="261"/>
        <v>-23600000000</v>
      </c>
      <c r="AX616" s="60">
        <f t="shared" si="250"/>
        <v>11913200</v>
      </c>
      <c r="AY616" s="61">
        <v>1</v>
      </c>
      <c r="AZ616" s="62"/>
      <c r="BA616" s="63">
        <v>1</v>
      </c>
      <c r="BB616" s="6"/>
      <c r="BC616" s="6"/>
      <c r="BD616" s="6"/>
      <c r="BG616" s="5" t="s">
        <v>163</v>
      </c>
      <c r="BH616" s="5" t="s">
        <v>114</v>
      </c>
    </row>
    <row r="617" spans="1:62" ht="15" customHeight="1" x14ac:dyDescent="0.25">
      <c r="A617" s="53">
        <f t="shared" si="262"/>
        <v>459</v>
      </c>
      <c r="B617" s="53">
        <f t="shared" si="262"/>
        <v>3</v>
      </c>
      <c r="C617" s="54" t="s">
        <v>753</v>
      </c>
      <c r="D617" s="55" t="s">
        <v>139</v>
      </c>
      <c r="E617" s="56">
        <v>42366</v>
      </c>
      <c r="F617" s="57">
        <f t="shared" si="235"/>
        <v>691792298620</v>
      </c>
      <c r="G617" s="58">
        <f t="shared" si="236"/>
        <v>14955132000</v>
      </c>
      <c r="H617" s="58">
        <v>1860900000</v>
      </c>
      <c r="I617" s="58">
        <v>4078500000</v>
      </c>
      <c r="J617" s="58">
        <v>0</v>
      </c>
      <c r="K617" s="58">
        <v>9015732000</v>
      </c>
      <c r="L617" s="58">
        <f t="shared" si="237"/>
        <v>617312859620</v>
      </c>
      <c r="M617" s="58">
        <v>45493024000</v>
      </c>
      <c r="N617" s="58">
        <v>443124024000</v>
      </c>
      <c r="O617" s="58">
        <v>128695811620</v>
      </c>
      <c r="P617" s="58">
        <f t="shared" si="238"/>
        <v>59524307000</v>
      </c>
      <c r="Q617" s="58">
        <v>0</v>
      </c>
      <c r="R617" s="58">
        <v>0</v>
      </c>
      <c r="S617" s="58">
        <v>1000000000</v>
      </c>
      <c r="T617" s="58">
        <v>18385635000</v>
      </c>
      <c r="U617" s="58">
        <v>40138672000</v>
      </c>
      <c r="V617" s="58">
        <f t="shared" si="239"/>
        <v>810671026916</v>
      </c>
      <c r="W617" s="58">
        <f t="shared" si="240"/>
        <v>262586472954</v>
      </c>
      <c r="X617" s="58">
        <v>194361200957</v>
      </c>
      <c r="Y617" s="58">
        <v>0</v>
      </c>
      <c r="Z617" s="58">
        <v>0</v>
      </c>
      <c r="AA617" s="58">
        <v>11550000000</v>
      </c>
      <c r="AB617" s="58">
        <v>0</v>
      </c>
      <c r="AC617" s="58">
        <v>110000000</v>
      </c>
      <c r="AD617" s="58">
        <v>55065271997</v>
      </c>
      <c r="AE617" s="58">
        <v>1500000000</v>
      </c>
      <c r="AF617" s="58">
        <f t="shared" si="241"/>
        <v>548084553962</v>
      </c>
      <c r="AG617" s="58">
        <v>40219113958</v>
      </c>
      <c r="AH617" s="58">
        <v>216038408038</v>
      </c>
      <c r="AI617" s="58">
        <v>291827031966</v>
      </c>
      <c r="AJ617" s="58">
        <f t="shared" si="242"/>
        <v>121878728296</v>
      </c>
      <c r="AK617" s="58">
        <v>44320728296</v>
      </c>
      <c r="AL617" s="58">
        <v>0</v>
      </c>
      <c r="AM617" s="58">
        <v>0</v>
      </c>
      <c r="AN617" s="58">
        <v>76558000000</v>
      </c>
      <c r="AO617" s="58">
        <v>1000000000</v>
      </c>
      <c r="AP617" s="58">
        <v>0</v>
      </c>
      <c r="AQ617" s="58">
        <f t="shared" si="243"/>
        <v>3000000000</v>
      </c>
      <c r="AR617" s="58">
        <v>0</v>
      </c>
      <c r="AS617" s="58">
        <v>2000000000</v>
      </c>
      <c r="AT617" s="58">
        <v>0</v>
      </c>
      <c r="AU617" s="58">
        <v>1000000000</v>
      </c>
      <c r="AV617" s="59">
        <f t="shared" si="244"/>
        <v>-118878728296</v>
      </c>
      <c r="AW617" s="59">
        <f t="shared" si="261"/>
        <v>118878728296</v>
      </c>
      <c r="AX617" s="60">
        <f t="shared" si="250"/>
        <v>0</v>
      </c>
      <c r="AY617" s="61">
        <v>1</v>
      </c>
      <c r="AZ617" s="62"/>
      <c r="BA617" s="52">
        <v>1</v>
      </c>
      <c r="BB617" s="6"/>
      <c r="BC617" s="6"/>
      <c r="BD617" s="6"/>
      <c r="BE617" s="6">
        <v>1</v>
      </c>
      <c r="BG617" s="5" t="s">
        <v>96</v>
      </c>
      <c r="BH617" s="5" t="s">
        <v>109</v>
      </c>
      <c r="BJ617" s="6">
        <v>1</v>
      </c>
    </row>
    <row r="618" spans="1:62" ht="15" customHeight="1" x14ac:dyDescent="0.25">
      <c r="A618" s="53">
        <f t="shared" si="262"/>
        <v>460</v>
      </c>
      <c r="B618" s="53">
        <f t="shared" si="262"/>
        <v>4</v>
      </c>
      <c r="C618" s="54" t="s">
        <v>754</v>
      </c>
      <c r="D618" s="55" t="s">
        <v>139</v>
      </c>
      <c r="E618" s="56">
        <v>42369</v>
      </c>
      <c r="F618" s="57">
        <f t="shared" si="235"/>
        <v>821510954517</v>
      </c>
      <c r="G618" s="58">
        <f t="shared" si="236"/>
        <v>21882500000</v>
      </c>
      <c r="H618" s="58">
        <v>4982500000</v>
      </c>
      <c r="I618" s="58">
        <v>5800000000</v>
      </c>
      <c r="J618" s="58">
        <v>0</v>
      </c>
      <c r="K618" s="58">
        <v>11100000000</v>
      </c>
      <c r="L618" s="58">
        <f t="shared" si="237"/>
        <v>730025318517</v>
      </c>
      <c r="M618" s="58">
        <v>95486465037</v>
      </c>
      <c r="N618" s="58">
        <v>479291051000</v>
      </c>
      <c r="O618" s="58">
        <v>155247802480</v>
      </c>
      <c r="P618" s="58">
        <f t="shared" si="238"/>
        <v>69603136000</v>
      </c>
      <c r="Q618" s="58">
        <v>0</v>
      </c>
      <c r="R618" s="58">
        <v>0</v>
      </c>
      <c r="S618" s="58">
        <v>5574000000</v>
      </c>
      <c r="T618" s="58">
        <v>0</v>
      </c>
      <c r="U618" s="58">
        <v>64029136000</v>
      </c>
      <c r="V618" s="58">
        <f t="shared" si="239"/>
        <v>852260954517</v>
      </c>
      <c r="W618" s="58">
        <f t="shared" si="240"/>
        <v>396642305247</v>
      </c>
      <c r="X618" s="58">
        <v>261539660791</v>
      </c>
      <c r="Y618" s="58">
        <v>0</v>
      </c>
      <c r="Z618" s="58">
        <v>0</v>
      </c>
      <c r="AA618" s="58">
        <v>6370000000</v>
      </c>
      <c r="AB618" s="58">
        <v>0</v>
      </c>
      <c r="AC618" s="58">
        <v>0</v>
      </c>
      <c r="AD618" s="58">
        <v>127732644456</v>
      </c>
      <c r="AE618" s="58">
        <v>1000000000</v>
      </c>
      <c r="AF618" s="58">
        <f t="shared" si="241"/>
        <v>455618649270</v>
      </c>
      <c r="AG618" s="58">
        <v>43199179500</v>
      </c>
      <c r="AH618" s="58">
        <v>149697163290</v>
      </c>
      <c r="AI618" s="58">
        <v>262722306480</v>
      </c>
      <c r="AJ618" s="58">
        <f t="shared" si="242"/>
        <v>30750000000</v>
      </c>
      <c r="AK618" s="58">
        <v>30750000000</v>
      </c>
      <c r="AL618" s="58">
        <v>0</v>
      </c>
      <c r="AM618" s="58">
        <v>0</v>
      </c>
      <c r="AN618" s="58">
        <v>0</v>
      </c>
      <c r="AO618" s="58">
        <v>0</v>
      </c>
      <c r="AP618" s="58">
        <v>0</v>
      </c>
      <c r="AQ618" s="58">
        <f t="shared" si="243"/>
        <v>0</v>
      </c>
      <c r="AR618" s="58">
        <v>0</v>
      </c>
      <c r="AS618" s="58">
        <v>0</v>
      </c>
      <c r="AT618" s="58">
        <v>0</v>
      </c>
      <c r="AU618" s="58">
        <v>0</v>
      </c>
      <c r="AV618" s="59">
        <f t="shared" si="244"/>
        <v>-30750000000</v>
      </c>
      <c r="AW618" s="59">
        <f t="shared" si="261"/>
        <v>30750000000</v>
      </c>
      <c r="AX618" s="60">
        <f t="shared" si="250"/>
        <v>0</v>
      </c>
      <c r="AY618" s="61">
        <v>1</v>
      </c>
      <c r="AZ618" s="62"/>
      <c r="BA618" s="52">
        <v>1</v>
      </c>
      <c r="BB618" s="6"/>
      <c r="BC618" s="6"/>
      <c r="BD618" s="6"/>
      <c r="BE618" s="6">
        <v>1</v>
      </c>
      <c r="BG618" s="5" t="s">
        <v>96</v>
      </c>
      <c r="BH618" s="5" t="s">
        <v>102</v>
      </c>
      <c r="BJ618" s="6">
        <v>1</v>
      </c>
    </row>
    <row r="619" spans="1:62" ht="15" customHeight="1" x14ac:dyDescent="0.25">
      <c r="A619" s="53">
        <f t="shared" si="262"/>
        <v>461</v>
      </c>
      <c r="B619" s="53">
        <f t="shared" si="262"/>
        <v>5</v>
      </c>
      <c r="C619" s="54" t="s">
        <v>755</v>
      </c>
      <c r="D619" s="55" t="s">
        <v>111</v>
      </c>
      <c r="E619" s="56">
        <v>42368</v>
      </c>
      <c r="F619" s="57">
        <f t="shared" si="235"/>
        <v>966980075514</v>
      </c>
      <c r="G619" s="58">
        <f t="shared" si="236"/>
        <v>114840467674</v>
      </c>
      <c r="H619" s="58">
        <v>10310000000</v>
      </c>
      <c r="I619" s="58">
        <v>27582300000</v>
      </c>
      <c r="J619" s="58">
        <v>1000000000</v>
      </c>
      <c r="K619" s="58">
        <v>75948167674</v>
      </c>
      <c r="L619" s="58">
        <f t="shared" si="237"/>
        <v>667254911000</v>
      </c>
      <c r="M619" s="58">
        <v>63239676000</v>
      </c>
      <c r="N619" s="58">
        <v>485510665000</v>
      </c>
      <c r="O619" s="58">
        <v>118504570000</v>
      </c>
      <c r="P619" s="58">
        <f t="shared" si="238"/>
        <v>184884696840</v>
      </c>
      <c r="Q619" s="58">
        <v>0</v>
      </c>
      <c r="R619" s="58">
        <v>0</v>
      </c>
      <c r="S619" s="58">
        <v>15000000000</v>
      </c>
      <c r="T619" s="58">
        <v>52074564840</v>
      </c>
      <c r="U619" s="58">
        <v>117810132000</v>
      </c>
      <c r="V619" s="58">
        <f t="shared" si="239"/>
        <v>961467466256.72998</v>
      </c>
      <c r="W619" s="58">
        <f t="shared" si="240"/>
        <v>493306282499.59003</v>
      </c>
      <c r="X619" s="58">
        <v>308682150499.59003</v>
      </c>
      <c r="Y619" s="58">
        <v>0</v>
      </c>
      <c r="Z619" s="58">
        <v>200000000</v>
      </c>
      <c r="AA619" s="58">
        <v>13165000000</v>
      </c>
      <c r="AB619" s="58">
        <v>5070000000</v>
      </c>
      <c r="AC619" s="58">
        <v>0</v>
      </c>
      <c r="AD619" s="58">
        <v>165189132000</v>
      </c>
      <c r="AE619" s="58">
        <v>1000000000</v>
      </c>
      <c r="AF619" s="58">
        <f t="shared" si="241"/>
        <v>468161183757.14001</v>
      </c>
      <c r="AG619" s="58">
        <v>51557730573.339996</v>
      </c>
      <c r="AH619" s="58">
        <v>214720342598.81</v>
      </c>
      <c r="AI619" s="58">
        <v>201883110584.98999</v>
      </c>
      <c r="AJ619" s="58">
        <f t="shared" si="242"/>
        <v>0</v>
      </c>
      <c r="AK619" s="58">
        <v>0</v>
      </c>
      <c r="AL619" s="58">
        <v>0</v>
      </c>
      <c r="AM619" s="58">
        <v>0</v>
      </c>
      <c r="AN619" s="58">
        <v>0</v>
      </c>
      <c r="AO619" s="58">
        <v>0</v>
      </c>
      <c r="AP619" s="58">
        <v>0</v>
      </c>
      <c r="AQ619" s="58">
        <f t="shared" si="243"/>
        <v>5000000000</v>
      </c>
      <c r="AR619" s="58">
        <v>0</v>
      </c>
      <c r="AS619" s="58">
        <v>5000000000</v>
      </c>
      <c r="AT619" s="58">
        <v>0</v>
      </c>
      <c r="AU619" s="58">
        <v>0</v>
      </c>
      <c r="AV619" s="59">
        <f t="shared" si="244"/>
        <v>5512609257.2700195</v>
      </c>
      <c r="AW619" s="59">
        <f t="shared" si="261"/>
        <v>-5000000000</v>
      </c>
      <c r="AX619" s="60">
        <f t="shared" si="250"/>
        <v>512609257.27001953</v>
      </c>
      <c r="AY619" s="61">
        <v>1</v>
      </c>
      <c r="AZ619" s="62"/>
      <c r="BA619" s="52">
        <v>1</v>
      </c>
      <c r="BB619" s="6"/>
      <c r="BC619" s="6"/>
      <c r="BD619" s="6"/>
      <c r="BE619" s="52">
        <v>1</v>
      </c>
      <c r="BG619" s="5" t="s">
        <v>96</v>
      </c>
      <c r="BH619" s="5" t="s">
        <v>124</v>
      </c>
      <c r="BJ619" s="6">
        <v>1</v>
      </c>
    </row>
    <row r="620" spans="1:62" ht="15" customHeight="1" x14ac:dyDescent="0.25">
      <c r="A620" s="53">
        <f t="shared" si="262"/>
        <v>462</v>
      </c>
      <c r="B620" s="53">
        <f t="shared" si="262"/>
        <v>6</v>
      </c>
      <c r="C620" s="54" t="s">
        <v>756</v>
      </c>
      <c r="D620" s="55" t="s">
        <v>113</v>
      </c>
      <c r="E620" s="56">
        <v>42368</v>
      </c>
      <c r="F620" s="57">
        <f t="shared" si="235"/>
        <v>869978522991</v>
      </c>
      <c r="G620" s="58">
        <f t="shared" si="236"/>
        <v>28023166704</v>
      </c>
      <c r="H620" s="58">
        <v>6345947232</v>
      </c>
      <c r="I620" s="58">
        <v>4525000000</v>
      </c>
      <c r="J620" s="58">
        <v>1000000000</v>
      </c>
      <c r="K620" s="58">
        <v>16152219472</v>
      </c>
      <c r="L620" s="58">
        <f t="shared" si="237"/>
        <v>753885190140</v>
      </c>
      <c r="M620" s="58">
        <v>33773025000</v>
      </c>
      <c r="N620" s="58">
        <v>469784133000</v>
      </c>
      <c r="O620" s="58">
        <v>250328032140</v>
      </c>
      <c r="P620" s="58">
        <f t="shared" si="238"/>
        <v>88070166147</v>
      </c>
      <c r="Q620" s="58">
        <v>0</v>
      </c>
      <c r="R620" s="58">
        <v>0</v>
      </c>
      <c r="S620" s="58">
        <v>6168981147</v>
      </c>
      <c r="T620" s="58">
        <v>32041829000</v>
      </c>
      <c r="U620" s="58">
        <v>49859356000</v>
      </c>
      <c r="V620" s="58">
        <f t="shared" si="239"/>
        <v>882734401691.13</v>
      </c>
      <c r="W620" s="58">
        <f t="shared" si="240"/>
        <v>304472927967.15002</v>
      </c>
      <c r="X620" s="58">
        <v>226326429119.14999</v>
      </c>
      <c r="Y620" s="58">
        <v>0</v>
      </c>
      <c r="Z620" s="58">
        <v>0</v>
      </c>
      <c r="AA620" s="58">
        <v>2100000000</v>
      </c>
      <c r="AB620" s="58">
        <v>0</v>
      </c>
      <c r="AC620" s="58">
        <v>0</v>
      </c>
      <c r="AD620" s="58">
        <v>75046498848</v>
      </c>
      <c r="AE620" s="58">
        <v>1000000000</v>
      </c>
      <c r="AF620" s="58">
        <f t="shared" si="241"/>
        <v>578261473723.97998</v>
      </c>
      <c r="AG620" s="58">
        <v>45043169500</v>
      </c>
      <c r="AH620" s="58">
        <v>215108627701.98001</v>
      </c>
      <c r="AI620" s="58">
        <v>318109676522</v>
      </c>
      <c r="AJ620" s="58">
        <f t="shared" si="242"/>
        <v>93812645326</v>
      </c>
      <c r="AK620" s="58">
        <v>93812645326</v>
      </c>
      <c r="AL620" s="58">
        <v>0</v>
      </c>
      <c r="AM620" s="58">
        <v>0</v>
      </c>
      <c r="AN620" s="58">
        <v>0</v>
      </c>
      <c r="AO620" s="58">
        <v>0</v>
      </c>
      <c r="AP620" s="58">
        <v>0</v>
      </c>
      <c r="AQ620" s="58">
        <f t="shared" si="243"/>
        <v>0</v>
      </c>
      <c r="AR620" s="58">
        <v>0</v>
      </c>
      <c r="AS620" s="58">
        <v>0</v>
      </c>
      <c r="AT620" s="58">
        <v>0</v>
      </c>
      <c r="AU620" s="58">
        <v>0</v>
      </c>
      <c r="AV620" s="59">
        <f t="shared" si="244"/>
        <v>-12755878700.130005</v>
      </c>
      <c r="AW620" s="59">
        <f t="shared" si="261"/>
        <v>93812645326</v>
      </c>
      <c r="AX620" s="60">
        <f t="shared" si="250"/>
        <v>81056766625.869995</v>
      </c>
      <c r="AY620" s="61">
        <v>1</v>
      </c>
      <c r="AZ620" s="62"/>
      <c r="BA620" s="52">
        <v>1</v>
      </c>
      <c r="BB620" s="6"/>
      <c r="BC620" s="6"/>
      <c r="BD620" s="6"/>
      <c r="BE620" s="6">
        <v>1</v>
      </c>
      <c r="BG620" s="5" t="s">
        <v>96</v>
      </c>
      <c r="BH620" s="5" t="s">
        <v>102</v>
      </c>
      <c r="BJ620" s="6">
        <v>1</v>
      </c>
    </row>
    <row r="621" spans="1:62" ht="15" customHeight="1" x14ac:dyDescent="0.25">
      <c r="A621" s="53">
        <f t="shared" si="262"/>
        <v>463</v>
      </c>
      <c r="B621" s="53">
        <f t="shared" si="262"/>
        <v>7</v>
      </c>
      <c r="C621" s="54" t="s">
        <v>757</v>
      </c>
      <c r="D621" s="55" t="s">
        <v>123</v>
      </c>
      <c r="E621" s="56">
        <v>42366</v>
      </c>
      <c r="F621" s="57">
        <f t="shared" si="235"/>
        <v>644636875490</v>
      </c>
      <c r="G621" s="58">
        <f t="shared" si="236"/>
        <v>17220000000</v>
      </c>
      <c r="H621" s="58">
        <v>13175000000</v>
      </c>
      <c r="I621" s="58">
        <v>2560000000</v>
      </c>
      <c r="J621" s="58">
        <v>0</v>
      </c>
      <c r="K621" s="58">
        <v>1485000000</v>
      </c>
      <c r="L621" s="58">
        <f t="shared" si="237"/>
        <v>555031983240</v>
      </c>
      <c r="M621" s="58">
        <v>22455137000</v>
      </c>
      <c r="N621" s="58">
        <v>391821510000</v>
      </c>
      <c r="O621" s="58">
        <v>140755336240</v>
      </c>
      <c r="P621" s="58">
        <f t="shared" si="238"/>
        <v>72384892250</v>
      </c>
      <c r="Q621" s="58">
        <v>0</v>
      </c>
      <c r="R621" s="58">
        <v>0</v>
      </c>
      <c r="S621" s="58">
        <v>9143196250</v>
      </c>
      <c r="T621" s="58">
        <v>8463921000</v>
      </c>
      <c r="U621" s="58">
        <v>54777775000</v>
      </c>
      <c r="V621" s="58">
        <f t="shared" si="239"/>
        <v>692625972515</v>
      </c>
      <c r="W621" s="58">
        <f t="shared" si="240"/>
        <v>293366408292</v>
      </c>
      <c r="X621" s="58">
        <v>176186042908</v>
      </c>
      <c r="Y621" s="58">
        <v>0</v>
      </c>
      <c r="Z621" s="58">
        <v>0</v>
      </c>
      <c r="AA621" s="58">
        <v>17260000000</v>
      </c>
      <c r="AB621" s="58">
        <v>1975000000</v>
      </c>
      <c r="AC621" s="58">
        <v>0</v>
      </c>
      <c r="AD621" s="58">
        <v>96945365384</v>
      </c>
      <c r="AE621" s="58">
        <v>1000000000</v>
      </c>
      <c r="AF621" s="58">
        <f t="shared" si="241"/>
        <v>399259564223</v>
      </c>
      <c r="AG621" s="58">
        <v>47407572618</v>
      </c>
      <c r="AH621" s="58">
        <v>166203644243</v>
      </c>
      <c r="AI621" s="58">
        <v>185648347362</v>
      </c>
      <c r="AJ621" s="58">
        <f t="shared" si="242"/>
        <v>29676600582.900002</v>
      </c>
      <c r="AK621" s="58">
        <v>29676600582.900002</v>
      </c>
      <c r="AL621" s="58">
        <v>0</v>
      </c>
      <c r="AM621" s="58">
        <v>0</v>
      </c>
      <c r="AN621" s="58">
        <v>0</v>
      </c>
      <c r="AO621" s="58">
        <v>0</v>
      </c>
      <c r="AP621" s="58">
        <v>0</v>
      </c>
      <c r="AQ621" s="58">
        <f t="shared" si="243"/>
        <v>1500000000</v>
      </c>
      <c r="AR621" s="58">
        <v>0</v>
      </c>
      <c r="AS621" s="58">
        <v>1500000000</v>
      </c>
      <c r="AT621" s="58">
        <v>0</v>
      </c>
      <c r="AU621" s="58">
        <v>0</v>
      </c>
      <c r="AV621" s="59">
        <f t="shared" si="244"/>
        <v>-47989097025</v>
      </c>
      <c r="AW621" s="59">
        <f t="shared" si="261"/>
        <v>28176600582.900002</v>
      </c>
      <c r="AX621" s="60">
        <f t="shared" si="250"/>
        <v>-19812496442.099998</v>
      </c>
      <c r="AY621" s="61">
        <v>1</v>
      </c>
      <c r="AZ621" s="62"/>
      <c r="BA621" s="52">
        <v>1</v>
      </c>
      <c r="BB621" s="6"/>
      <c r="BC621" s="6"/>
      <c r="BD621" s="6"/>
      <c r="BE621" s="52">
        <v>1</v>
      </c>
      <c r="BG621" s="5" t="s">
        <v>96</v>
      </c>
      <c r="BH621" s="5" t="s">
        <v>124</v>
      </c>
      <c r="BJ621" s="6">
        <v>1</v>
      </c>
    </row>
    <row r="622" spans="1:62" s="74" customFormat="1" ht="15" customHeight="1" x14ac:dyDescent="0.25">
      <c r="A622" s="67">
        <f t="shared" si="262"/>
        <v>464</v>
      </c>
      <c r="B622" s="67">
        <f t="shared" si="262"/>
        <v>8</v>
      </c>
      <c r="C622" s="68" t="s">
        <v>758</v>
      </c>
      <c r="D622" s="84" t="s">
        <v>564</v>
      </c>
      <c r="E622" s="56">
        <v>42368</v>
      </c>
      <c r="F622" s="69">
        <f t="shared" si="235"/>
        <v>615369582000</v>
      </c>
      <c r="G622" s="70">
        <f t="shared" si="236"/>
        <v>5437000000</v>
      </c>
      <c r="H622" s="70">
        <v>4160000000</v>
      </c>
      <c r="I622" s="70">
        <v>607000000</v>
      </c>
      <c r="J622" s="70">
        <v>100000000</v>
      </c>
      <c r="K622" s="70">
        <v>570000000</v>
      </c>
      <c r="L622" s="70">
        <f t="shared" si="237"/>
        <v>564769460000</v>
      </c>
      <c r="M622" s="70">
        <v>21481920000</v>
      </c>
      <c r="N622" s="70">
        <v>338454190000</v>
      </c>
      <c r="O622" s="70">
        <v>204833350000</v>
      </c>
      <c r="P622" s="70">
        <f t="shared" si="238"/>
        <v>45163122000</v>
      </c>
      <c r="Q622" s="70">
        <v>0</v>
      </c>
      <c r="R622" s="70">
        <v>0</v>
      </c>
      <c r="S622" s="70">
        <v>0</v>
      </c>
      <c r="T622" s="70">
        <v>0</v>
      </c>
      <c r="U622" s="70">
        <v>45163122000</v>
      </c>
      <c r="V622" s="70">
        <f t="shared" si="239"/>
        <v>641185992026</v>
      </c>
      <c r="W622" s="70">
        <f t="shared" si="240"/>
        <v>125984342198</v>
      </c>
      <c r="X622" s="70">
        <v>64042738198</v>
      </c>
      <c r="Y622" s="70">
        <v>0</v>
      </c>
      <c r="Z622" s="70">
        <v>0</v>
      </c>
      <c r="AA622" s="70">
        <v>6057882000</v>
      </c>
      <c r="AB622" s="70">
        <v>1715000000</v>
      </c>
      <c r="AC622" s="70">
        <v>0</v>
      </c>
      <c r="AD622" s="70">
        <v>53168722000</v>
      </c>
      <c r="AE622" s="70">
        <v>1000000000</v>
      </c>
      <c r="AF622" s="70">
        <f t="shared" si="241"/>
        <v>515201649828</v>
      </c>
      <c r="AG622" s="70">
        <v>29412024000</v>
      </c>
      <c r="AH622" s="70">
        <v>140788223220</v>
      </c>
      <c r="AI622" s="70">
        <v>345001402608</v>
      </c>
      <c r="AJ622" s="70">
        <f t="shared" si="242"/>
        <v>128937638857</v>
      </c>
      <c r="AK622" s="70">
        <v>128937638857</v>
      </c>
      <c r="AL622" s="70">
        <v>0</v>
      </c>
      <c r="AM622" s="70">
        <v>0</v>
      </c>
      <c r="AN622" s="70">
        <v>0</v>
      </c>
      <c r="AO622" s="70">
        <v>0</v>
      </c>
      <c r="AP622" s="70">
        <v>0</v>
      </c>
      <c r="AQ622" s="70">
        <f t="shared" si="243"/>
        <v>103121228831</v>
      </c>
      <c r="AR622" s="70">
        <v>0</v>
      </c>
      <c r="AS622" s="70">
        <v>0</v>
      </c>
      <c r="AT622" s="70">
        <v>103121228831</v>
      </c>
      <c r="AU622" s="70">
        <v>0</v>
      </c>
      <c r="AV622" s="71">
        <f t="shared" si="244"/>
        <v>-25816410026</v>
      </c>
      <c r="AW622" s="71">
        <f t="shared" si="261"/>
        <v>25816410026</v>
      </c>
      <c r="AX622" s="60">
        <f t="shared" si="250"/>
        <v>0</v>
      </c>
      <c r="AY622" s="72">
        <v>1</v>
      </c>
      <c r="AZ622" s="73"/>
      <c r="BA622" s="52">
        <v>1</v>
      </c>
      <c r="BB622" s="64"/>
      <c r="BC622" s="64"/>
      <c r="BD622" s="64"/>
      <c r="BE622" s="64">
        <v>1</v>
      </c>
      <c r="BF622" s="64"/>
      <c r="BG622" s="74" t="s">
        <v>96</v>
      </c>
      <c r="BH622" s="74" t="s">
        <v>102</v>
      </c>
      <c r="BJ622" s="64">
        <v>1</v>
      </c>
    </row>
    <row r="623" spans="1:62" s="74" customFormat="1" ht="15" customHeight="1" x14ac:dyDescent="0.25">
      <c r="A623" s="53">
        <f t="shared" si="262"/>
        <v>465</v>
      </c>
      <c r="B623" s="53">
        <f t="shared" si="262"/>
        <v>9</v>
      </c>
      <c r="C623" s="68" t="s">
        <v>759</v>
      </c>
      <c r="D623" s="55" t="s">
        <v>139</v>
      </c>
      <c r="E623" s="56">
        <v>42367</v>
      </c>
      <c r="F623" s="69">
        <f t="shared" si="235"/>
        <v>909004122000</v>
      </c>
      <c r="G623" s="70">
        <f t="shared" si="236"/>
        <v>70934252000</v>
      </c>
      <c r="H623" s="70">
        <v>36100000000</v>
      </c>
      <c r="I623" s="70">
        <v>26005000000</v>
      </c>
      <c r="J623" s="70">
        <v>850000000</v>
      </c>
      <c r="K623" s="70">
        <v>7979252000</v>
      </c>
      <c r="L623" s="70">
        <f t="shared" si="237"/>
        <v>747994296000</v>
      </c>
      <c r="M623" s="70">
        <v>27272000000</v>
      </c>
      <c r="N623" s="70">
        <v>621354106000</v>
      </c>
      <c r="O623" s="70">
        <v>99368190000</v>
      </c>
      <c r="P623" s="70">
        <f t="shared" si="238"/>
        <v>90075574000</v>
      </c>
      <c r="Q623" s="70">
        <v>0</v>
      </c>
      <c r="R623" s="70">
        <v>0</v>
      </c>
      <c r="S623" s="70">
        <v>20350000000</v>
      </c>
      <c r="T623" s="70">
        <v>69725574000</v>
      </c>
      <c r="U623" s="70">
        <v>0</v>
      </c>
      <c r="V623" s="70">
        <f t="shared" si="239"/>
        <v>953709203538</v>
      </c>
      <c r="W623" s="70">
        <f t="shared" si="240"/>
        <v>513181194270</v>
      </c>
      <c r="X623" s="70">
        <v>494417584550</v>
      </c>
      <c r="Y623" s="70">
        <v>0</v>
      </c>
      <c r="Z623" s="70">
        <v>0</v>
      </c>
      <c r="AA623" s="70">
        <v>5550000000</v>
      </c>
      <c r="AB623" s="70">
        <v>5400500000</v>
      </c>
      <c r="AC623" s="70">
        <v>0</v>
      </c>
      <c r="AD623" s="70">
        <v>813109720</v>
      </c>
      <c r="AE623" s="70">
        <v>7000000000</v>
      </c>
      <c r="AF623" s="70">
        <f t="shared" si="241"/>
        <v>440528009268</v>
      </c>
      <c r="AG623" s="70">
        <v>82142380530</v>
      </c>
      <c r="AH623" s="70">
        <v>184747200549</v>
      </c>
      <c r="AI623" s="70">
        <v>173638428189</v>
      </c>
      <c r="AJ623" s="70">
        <f t="shared" si="242"/>
        <v>0</v>
      </c>
      <c r="AK623" s="70">
        <v>0</v>
      </c>
      <c r="AL623" s="70">
        <v>0</v>
      </c>
      <c r="AM623" s="70">
        <v>0</v>
      </c>
      <c r="AN623" s="70">
        <v>0</v>
      </c>
      <c r="AO623" s="70">
        <v>0</v>
      </c>
      <c r="AP623" s="70">
        <v>0</v>
      </c>
      <c r="AQ623" s="70">
        <f t="shared" si="243"/>
        <v>7500000000</v>
      </c>
      <c r="AR623" s="70">
        <v>0</v>
      </c>
      <c r="AS623" s="70">
        <v>7500000000</v>
      </c>
      <c r="AT623" s="70">
        <v>0</v>
      </c>
      <c r="AU623" s="70">
        <v>0</v>
      </c>
      <c r="AV623" s="71">
        <f t="shared" si="244"/>
        <v>-44705081538</v>
      </c>
      <c r="AW623" s="71">
        <f t="shared" si="261"/>
        <v>-7500000000</v>
      </c>
      <c r="AX623" s="60">
        <f t="shared" si="250"/>
        <v>-52205081538</v>
      </c>
      <c r="AY623" s="72">
        <v>1</v>
      </c>
      <c r="AZ623" s="73"/>
      <c r="BA623" s="52">
        <v>1</v>
      </c>
      <c r="BB623" s="64"/>
      <c r="BC623" s="64"/>
      <c r="BD623" s="64"/>
      <c r="BE623" s="52">
        <v>1</v>
      </c>
      <c r="BF623" s="64"/>
      <c r="BG623" s="74" t="s">
        <v>96</v>
      </c>
      <c r="BH623" s="74" t="s">
        <v>128</v>
      </c>
      <c r="BJ623" s="64">
        <v>1</v>
      </c>
    </row>
    <row r="624" spans="1:62" ht="15" customHeight="1" x14ac:dyDescent="0.25">
      <c r="A624" s="53">
        <f t="shared" si="262"/>
        <v>466</v>
      </c>
      <c r="B624" s="53">
        <f t="shared" si="262"/>
        <v>10</v>
      </c>
      <c r="C624" s="54" t="s">
        <v>760</v>
      </c>
      <c r="D624" s="55" t="s">
        <v>119</v>
      </c>
      <c r="E624" s="56">
        <v>42361</v>
      </c>
      <c r="F624" s="57">
        <f t="shared" si="235"/>
        <v>826167441690</v>
      </c>
      <c r="G624" s="58">
        <f t="shared" si="236"/>
        <v>33736743410</v>
      </c>
      <c r="H624" s="58">
        <v>5870000000</v>
      </c>
      <c r="I624" s="58">
        <v>18421742310</v>
      </c>
      <c r="J624" s="58">
        <v>840000000</v>
      </c>
      <c r="K624" s="58">
        <v>8605001100</v>
      </c>
      <c r="L624" s="58">
        <f t="shared" si="237"/>
        <v>699618052280</v>
      </c>
      <c r="M624" s="58">
        <v>30500000000</v>
      </c>
      <c r="N624" s="58">
        <v>554976092000</v>
      </c>
      <c r="O624" s="58">
        <v>114141960280</v>
      </c>
      <c r="P624" s="58">
        <f t="shared" si="238"/>
        <v>92812646000</v>
      </c>
      <c r="Q624" s="58">
        <v>0</v>
      </c>
      <c r="R624" s="58">
        <v>0</v>
      </c>
      <c r="S624" s="58">
        <v>5600000000</v>
      </c>
      <c r="T624" s="58">
        <v>54976226000</v>
      </c>
      <c r="U624" s="58">
        <v>32236420000</v>
      </c>
      <c r="V624" s="58">
        <f t="shared" si="239"/>
        <v>840182236884</v>
      </c>
      <c r="W624" s="58">
        <f t="shared" si="240"/>
        <v>408765907104</v>
      </c>
      <c r="X624" s="58">
        <v>343444811104</v>
      </c>
      <c r="Y624" s="58">
        <v>0</v>
      </c>
      <c r="Z624" s="58">
        <v>0</v>
      </c>
      <c r="AA624" s="58">
        <v>3210000000</v>
      </c>
      <c r="AB624" s="58">
        <v>575000000</v>
      </c>
      <c r="AC624" s="58">
        <v>57123176000</v>
      </c>
      <c r="AD624" s="58">
        <v>412920000</v>
      </c>
      <c r="AE624" s="58">
        <v>4000000000</v>
      </c>
      <c r="AF624" s="58">
        <f t="shared" si="241"/>
        <v>431416329780</v>
      </c>
      <c r="AG624" s="58">
        <v>46537761500</v>
      </c>
      <c r="AH624" s="58">
        <v>195579672871</v>
      </c>
      <c r="AI624" s="58">
        <v>189298895409</v>
      </c>
      <c r="AJ624" s="58">
        <f t="shared" si="242"/>
        <v>14014795194</v>
      </c>
      <c r="AK624" s="58">
        <v>14014795194</v>
      </c>
      <c r="AL624" s="58">
        <v>0</v>
      </c>
      <c r="AM624" s="58">
        <v>0</v>
      </c>
      <c r="AN624" s="58">
        <v>0</v>
      </c>
      <c r="AO624" s="58">
        <v>0</v>
      </c>
      <c r="AP624" s="58">
        <v>0</v>
      </c>
      <c r="AQ624" s="58">
        <f t="shared" si="243"/>
        <v>0</v>
      </c>
      <c r="AR624" s="58">
        <v>0</v>
      </c>
      <c r="AS624" s="58">
        <v>0</v>
      </c>
      <c r="AT624" s="58">
        <v>0</v>
      </c>
      <c r="AU624" s="58">
        <v>0</v>
      </c>
      <c r="AV624" s="59">
        <f t="shared" si="244"/>
        <v>-14014795194</v>
      </c>
      <c r="AW624" s="59">
        <f t="shared" si="261"/>
        <v>14014795194</v>
      </c>
      <c r="AX624" s="60">
        <f t="shared" si="250"/>
        <v>0</v>
      </c>
      <c r="AY624" s="61">
        <v>1</v>
      </c>
      <c r="AZ624" s="62"/>
      <c r="BA624" s="52">
        <v>1</v>
      </c>
      <c r="BB624" s="6"/>
      <c r="BC624" s="6"/>
      <c r="BD624" s="6"/>
      <c r="BE624" s="52">
        <v>1</v>
      </c>
      <c r="BG624" s="5" t="s">
        <v>96</v>
      </c>
      <c r="BH624" s="5" t="s">
        <v>128</v>
      </c>
      <c r="BJ624" s="6">
        <v>1</v>
      </c>
    </row>
    <row r="625" spans="1:62" s="74" customFormat="1" ht="15" customHeight="1" x14ac:dyDescent="0.25">
      <c r="A625" s="75" t="s">
        <v>145</v>
      </c>
      <c r="B625" s="75" t="s">
        <v>145</v>
      </c>
      <c r="C625" s="76" t="s">
        <v>146</v>
      </c>
      <c r="D625" s="77"/>
      <c r="E625" s="77"/>
      <c r="F625" s="78">
        <f>SUM(F615:F622)</f>
        <v>6769470621132</v>
      </c>
      <c r="G625" s="78">
        <f t="shared" ref="G625:AZ625" si="263">SUM(G615:G622)</f>
        <v>292147973378</v>
      </c>
      <c r="H625" s="78">
        <f t="shared" si="263"/>
        <v>62089347232</v>
      </c>
      <c r="I625" s="78">
        <f t="shared" si="263"/>
        <v>85850507000</v>
      </c>
      <c r="J625" s="78">
        <f t="shared" si="263"/>
        <v>3600000000</v>
      </c>
      <c r="K625" s="78">
        <f t="shared" si="263"/>
        <v>140608119146</v>
      </c>
      <c r="L625" s="78">
        <f t="shared" si="263"/>
        <v>5578004999517</v>
      </c>
      <c r="M625" s="78">
        <f t="shared" si="263"/>
        <v>410560962037</v>
      </c>
      <c r="N625" s="78">
        <f t="shared" si="263"/>
        <v>3791565680000</v>
      </c>
      <c r="O625" s="78">
        <f t="shared" si="263"/>
        <v>1375878357480</v>
      </c>
      <c r="P625" s="78">
        <f t="shared" si="263"/>
        <v>899317648237</v>
      </c>
      <c r="Q625" s="78">
        <f t="shared" si="263"/>
        <v>0</v>
      </c>
      <c r="R625" s="78">
        <f t="shared" si="263"/>
        <v>0</v>
      </c>
      <c r="S625" s="78">
        <f t="shared" si="263"/>
        <v>55786177397</v>
      </c>
      <c r="T625" s="78">
        <f t="shared" si="263"/>
        <v>471753277840</v>
      </c>
      <c r="U625" s="78">
        <f t="shared" si="263"/>
        <v>371778193000</v>
      </c>
      <c r="V625" s="78">
        <f t="shared" si="263"/>
        <v>6970816108721.8604</v>
      </c>
      <c r="W625" s="78">
        <f t="shared" si="263"/>
        <v>2939770249545.2397</v>
      </c>
      <c r="X625" s="78">
        <f t="shared" si="263"/>
        <v>1870465944060.24</v>
      </c>
      <c r="Y625" s="78">
        <f t="shared" si="263"/>
        <v>6000000000</v>
      </c>
      <c r="Z625" s="78">
        <f t="shared" si="263"/>
        <v>6200000000</v>
      </c>
      <c r="AA625" s="78">
        <f t="shared" si="263"/>
        <v>90102882000</v>
      </c>
      <c r="AB625" s="78">
        <f t="shared" si="263"/>
        <v>20060000000</v>
      </c>
      <c r="AC625" s="78">
        <f t="shared" si="263"/>
        <v>1110000000</v>
      </c>
      <c r="AD625" s="78">
        <f t="shared" si="263"/>
        <v>937331423485</v>
      </c>
      <c r="AE625" s="78">
        <f t="shared" si="263"/>
        <v>8500000000</v>
      </c>
      <c r="AF625" s="78">
        <f t="shared" si="263"/>
        <v>4031045859176.6201</v>
      </c>
      <c r="AG625" s="78">
        <f t="shared" si="263"/>
        <v>337134244754.83997</v>
      </c>
      <c r="AH625" s="78">
        <f t="shared" si="263"/>
        <v>1475477904122.79</v>
      </c>
      <c r="AI625" s="78">
        <f t="shared" si="263"/>
        <v>2218433710298.9902</v>
      </c>
      <c r="AJ625" s="78">
        <f t="shared" si="263"/>
        <v>399835509061.90002</v>
      </c>
      <c r="AK625" s="78">
        <f t="shared" si="263"/>
        <v>322277509061.90002</v>
      </c>
      <c r="AL625" s="78">
        <f t="shared" si="263"/>
        <v>0</v>
      </c>
      <c r="AM625" s="78">
        <f t="shared" si="263"/>
        <v>0</v>
      </c>
      <c r="AN625" s="78">
        <f t="shared" si="263"/>
        <v>76558000000</v>
      </c>
      <c r="AO625" s="78">
        <f t="shared" si="263"/>
        <v>1000000000</v>
      </c>
      <c r="AP625" s="78">
        <f t="shared" si="263"/>
        <v>0</v>
      </c>
      <c r="AQ625" s="78">
        <f t="shared" si="263"/>
        <v>136721228831</v>
      </c>
      <c r="AR625" s="78">
        <f t="shared" si="263"/>
        <v>0</v>
      </c>
      <c r="AS625" s="78">
        <f t="shared" si="263"/>
        <v>17200000000</v>
      </c>
      <c r="AT625" s="78">
        <f t="shared" si="263"/>
        <v>118521228831</v>
      </c>
      <c r="AU625" s="78">
        <f t="shared" si="263"/>
        <v>1000000000</v>
      </c>
      <c r="AV625" s="78">
        <f t="shared" si="263"/>
        <v>-201345487589.85999</v>
      </c>
      <c r="AW625" s="78">
        <f t="shared" si="263"/>
        <v>263114280230.89999</v>
      </c>
      <c r="AX625" s="79">
        <f t="shared" si="263"/>
        <v>61768792641.040016</v>
      </c>
      <c r="AY625" s="80">
        <f t="shared" si="263"/>
        <v>7</v>
      </c>
      <c r="AZ625" s="81">
        <f t="shared" si="263"/>
        <v>1</v>
      </c>
      <c r="BA625" s="64"/>
      <c r="BB625" s="64"/>
      <c r="BC625" s="64"/>
      <c r="BD625" s="64"/>
      <c r="BE625" s="64"/>
      <c r="BF625" s="64"/>
      <c r="BJ625" s="64"/>
    </row>
    <row r="626" spans="1:62" s="74" customFormat="1" ht="15" customHeight="1" x14ac:dyDescent="0.25">
      <c r="A626" s="75" t="s">
        <v>147</v>
      </c>
      <c r="B626" s="75" t="s">
        <v>147</v>
      </c>
      <c r="C626" s="76" t="s">
        <v>148</v>
      </c>
      <c r="D626" s="77"/>
      <c r="E626" s="77"/>
      <c r="F626" s="78">
        <f>SUM(F623:F624)</f>
        <v>1735171563690</v>
      </c>
      <c r="G626" s="78">
        <f t="shared" ref="G626:AZ626" si="264">SUM(G623:G624)</f>
        <v>104670995410</v>
      </c>
      <c r="H626" s="78">
        <f t="shared" si="264"/>
        <v>41970000000</v>
      </c>
      <c r="I626" s="78">
        <f t="shared" si="264"/>
        <v>44426742310</v>
      </c>
      <c r="J626" s="78">
        <f t="shared" si="264"/>
        <v>1690000000</v>
      </c>
      <c r="K626" s="78">
        <f t="shared" si="264"/>
        <v>16584253100</v>
      </c>
      <c r="L626" s="78">
        <f t="shared" si="264"/>
        <v>1447612348280</v>
      </c>
      <c r="M626" s="78">
        <f t="shared" si="264"/>
        <v>57772000000</v>
      </c>
      <c r="N626" s="78">
        <f t="shared" si="264"/>
        <v>1176330198000</v>
      </c>
      <c r="O626" s="78">
        <f t="shared" si="264"/>
        <v>213510150280</v>
      </c>
      <c r="P626" s="78">
        <f t="shared" si="264"/>
        <v>182888220000</v>
      </c>
      <c r="Q626" s="78">
        <f t="shared" si="264"/>
        <v>0</v>
      </c>
      <c r="R626" s="78">
        <f t="shared" si="264"/>
        <v>0</v>
      </c>
      <c r="S626" s="78">
        <f t="shared" si="264"/>
        <v>25950000000</v>
      </c>
      <c r="T626" s="78">
        <f t="shared" si="264"/>
        <v>124701800000</v>
      </c>
      <c r="U626" s="78">
        <f t="shared" si="264"/>
        <v>32236420000</v>
      </c>
      <c r="V626" s="78">
        <f t="shared" si="264"/>
        <v>1793891440422</v>
      </c>
      <c r="W626" s="78">
        <f t="shared" si="264"/>
        <v>921947101374</v>
      </c>
      <c r="X626" s="78">
        <f t="shared" si="264"/>
        <v>837862395654</v>
      </c>
      <c r="Y626" s="78">
        <f t="shared" si="264"/>
        <v>0</v>
      </c>
      <c r="Z626" s="78">
        <f t="shared" si="264"/>
        <v>0</v>
      </c>
      <c r="AA626" s="78">
        <f t="shared" si="264"/>
        <v>8760000000</v>
      </c>
      <c r="AB626" s="78">
        <f t="shared" si="264"/>
        <v>5975500000</v>
      </c>
      <c r="AC626" s="78">
        <f t="shared" si="264"/>
        <v>57123176000</v>
      </c>
      <c r="AD626" s="78">
        <f t="shared" si="264"/>
        <v>1226029720</v>
      </c>
      <c r="AE626" s="78">
        <f t="shared" si="264"/>
        <v>11000000000</v>
      </c>
      <c r="AF626" s="78">
        <f t="shared" si="264"/>
        <v>871944339048</v>
      </c>
      <c r="AG626" s="78">
        <f t="shared" si="264"/>
        <v>128680142030</v>
      </c>
      <c r="AH626" s="78">
        <f t="shared" si="264"/>
        <v>380326873420</v>
      </c>
      <c r="AI626" s="78">
        <f t="shared" si="264"/>
        <v>362937323598</v>
      </c>
      <c r="AJ626" s="78">
        <f t="shared" si="264"/>
        <v>14014795194</v>
      </c>
      <c r="AK626" s="78">
        <f t="shared" si="264"/>
        <v>14014795194</v>
      </c>
      <c r="AL626" s="78">
        <f t="shared" si="264"/>
        <v>0</v>
      </c>
      <c r="AM626" s="78">
        <f t="shared" si="264"/>
        <v>0</v>
      </c>
      <c r="AN626" s="78">
        <f t="shared" si="264"/>
        <v>0</v>
      </c>
      <c r="AO626" s="78">
        <f t="shared" si="264"/>
        <v>0</v>
      </c>
      <c r="AP626" s="78">
        <f t="shared" si="264"/>
        <v>0</v>
      </c>
      <c r="AQ626" s="78">
        <f t="shared" si="264"/>
        <v>7500000000</v>
      </c>
      <c r="AR626" s="78">
        <f t="shared" si="264"/>
        <v>0</v>
      </c>
      <c r="AS626" s="78">
        <f t="shared" si="264"/>
        <v>7500000000</v>
      </c>
      <c r="AT626" s="78">
        <f t="shared" si="264"/>
        <v>0</v>
      </c>
      <c r="AU626" s="78">
        <f t="shared" si="264"/>
        <v>0</v>
      </c>
      <c r="AV626" s="78">
        <f t="shared" si="264"/>
        <v>-58719876732</v>
      </c>
      <c r="AW626" s="78">
        <f t="shared" si="264"/>
        <v>6514795194</v>
      </c>
      <c r="AX626" s="79">
        <f t="shared" si="264"/>
        <v>-52205081538</v>
      </c>
      <c r="AY626" s="80">
        <f t="shared" si="264"/>
        <v>2</v>
      </c>
      <c r="AZ626" s="81">
        <f t="shared" si="264"/>
        <v>0</v>
      </c>
      <c r="BA626" s="64"/>
      <c r="BB626" s="64"/>
      <c r="BC626" s="64"/>
      <c r="BD626" s="64"/>
      <c r="BE626" s="64"/>
      <c r="BF626" s="64"/>
      <c r="BJ626" s="64"/>
    </row>
    <row r="627" spans="1:62" s="74" customFormat="1" ht="15" customHeight="1" x14ac:dyDescent="0.25">
      <c r="A627" s="75" t="s">
        <v>149</v>
      </c>
      <c r="B627" s="75" t="s">
        <v>149</v>
      </c>
      <c r="C627" s="76" t="s">
        <v>761</v>
      </c>
      <c r="D627" s="77"/>
      <c r="E627" s="77"/>
      <c r="F627" s="78">
        <f t="shared" ref="F627:AZ627" si="265">F625+F626</f>
        <v>8504642184822</v>
      </c>
      <c r="G627" s="78">
        <f t="shared" si="265"/>
        <v>396818968788</v>
      </c>
      <c r="H627" s="78">
        <f t="shared" si="265"/>
        <v>104059347232</v>
      </c>
      <c r="I627" s="78">
        <f t="shared" si="265"/>
        <v>130277249310</v>
      </c>
      <c r="J627" s="78">
        <f t="shared" si="265"/>
        <v>5290000000</v>
      </c>
      <c r="K627" s="78">
        <f t="shared" si="265"/>
        <v>157192372246</v>
      </c>
      <c r="L627" s="78">
        <f t="shared" si="265"/>
        <v>7025617347797</v>
      </c>
      <c r="M627" s="78">
        <f t="shared" si="265"/>
        <v>468332962037</v>
      </c>
      <c r="N627" s="78">
        <f t="shared" si="265"/>
        <v>4967895878000</v>
      </c>
      <c r="O627" s="78">
        <f t="shared" si="265"/>
        <v>1589388507760</v>
      </c>
      <c r="P627" s="78">
        <f t="shared" si="265"/>
        <v>1082205868237</v>
      </c>
      <c r="Q627" s="78">
        <f t="shared" si="265"/>
        <v>0</v>
      </c>
      <c r="R627" s="78">
        <f t="shared" si="265"/>
        <v>0</v>
      </c>
      <c r="S627" s="78">
        <f t="shared" si="265"/>
        <v>81736177397</v>
      </c>
      <c r="T627" s="78">
        <f t="shared" si="265"/>
        <v>596455077840</v>
      </c>
      <c r="U627" s="78">
        <f t="shared" si="265"/>
        <v>404014613000</v>
      </c>
      <c r="V627" s="78">
        <f t="shared" si="265"/>
        <v>8764707549143.8604</v>
      </c>
      <c r="W627" s="78">
        <f t="shared" si="265"/>
        <v>3861717350919.2397</v>
      </c>
      <c r="X627" s="78">
        <f t="shared" si="265"/>
        <v>2708328339714.2402</v>
      </c>
      <c r="Y627" s="78">
        <f t="shared" si="265"/>
        <v>6000000000</v>
      </c>
      <c r="Z627" s="78">
        <f t="shared" si="265"/>
        <v>6200000000</v>
      </c>
      <c r="AA627" s="78">
        <f t="shared" si="265"/>
        <v>98862882000</v>
      </c>
      <c r="AB627" s="78">
        <f t="shared" si="265"/>
        <v>26035500000</v>
      </c>
      <c r="AC627" s="78">
        <f t="shared" si="265"/>
        <v>58233176000</v>
      </c>
      <c r="AD627" s="78">
        <f t="shared" si="265"/>
        <v>938557453205</v>
      </c>
      <c r="AE627" s="78">
        <f t="shared" si="265"/>
        <v>19500000000</v>
      </c>
      <c r="AF627" s="78">
        <f t="shared" si="265"/>
        <v>4902990198224.6201</v>
      </c>
      <c r="AG627" s="78">
        <f t="shared" si="265"/>
        <v>465814386784.83997</v>
      </c>
      <c r="AH627" s="78">
        <f t="shared" si="265"/>
        <v>1855804777542.79</v>
      </c>
      <c r="AI627" s="78">
        <f t="shared" si="265"/>
        <v>2581371033896.9902</v>
      </c>
      <c r="AJ627" s="78">
        <f t="shared" si="265"/>
        <v>413850304255.90002</v>
      </c>
      <c r="AK627" s="78">
        <f t="shared" si="265"/>
        <v>336292304255.90002</v>
      </c>
      <c r="AL627" s="78">
        <f t="shared" si="265"/>
        <v>0</v>
      </c>
      <c r="AM627" s="78">
        <f t="shared" si="265"/>
        <v>0</v>
      </c>
      <c r="AN627" s="78">
        <f t="shared" si="265"/>
        <v>76558000000</v>
      </c>
      <c r="AO627" s="78">
        <f t="shared" si="265"/>
        <v>1000000000</v>
      </c>
      <c r="AP627" s="78">
        <f t="shared" si="265"/>
        <v>0</v>
      </c>
      <c r="AQ627" s="78">
        <f t="shared" si="265"/>
        <v>144221228831</v>
      </c>
      <c r="AR627" s="78">
        <f t="shared" si="265"/>
        <v>0</v>
      </c>
      <c r="AS627" s="78">
        <f t="shared" si="265"/>
        <v>24700000000</v>
      </c>
      <c r="AT627" s="78">
        <f t="shared" si="265"/>
        <v>118521228831</v>
      </c>
      <c r="AU627" s="78">
        <f t="shared" si="265"/>
        <v>1000000000</v>
      </c>
      <c r="AV627" s="78">
        <f t="shared" si="265"/>
        <v>-260065364321.85999</v>
      </c>
      <c r="AW627" s="78">
        <f t="shared" si="265"/>
        <v>269629075424.89999</v>
      </c>
      <c r="AX627" s="79">
        <f t="shared" si="265"/>
        <v>9563711103.0400162</v>
      </c>
      <c r="AY627" s="80">
        <f t="shared" si="265"/>
        <v>9</v>
      </c>
      <c r="AZ627" s="81">
        <f t="shared" si="265"/>
        <v>1</v>
      </c>
      <c r="BA627" s="64"/>
      <c r="BB627" s="64"/>
      <c r="BC627" s="64"/>
      <c r="BD627" s="64"/>
      <c r="BE627" s="64"/>
      <c r="BF627" s="64"/>
      <c r="BJ627" s="64"/>
    </row>
    <row r="628" spans="1:62" s="74" customFormat="1" ht="15" customHeight="1" x14ac:dyDescent="0.25">
      <c r="A628" s="75" t="s">
        <v>151</v>
      </c>
      <c r="B628" s="75" t="s">
        <v>151</v>
      </c>
      <c r="C628" s="76" t="s">
        <v>762</v>
      </c>
      <c r="D628" s="77"/>
      <c r="E628" s="77"/>
      <c r="F628" s="78">
        <f t="shared" ref="F628:AZ628" si="266">F627+F614</f>
        <v>10745815909822</v>
      </c>
      <c r="G628" s="78">
        <f t="shared" si="266"/>
        <v>679815596788</v>
      </c>
      <c r="H628" s="78">
        <f t="shared" si="266"/>
        <v>286824343232</v>
      </c>
      <c r="I628" s="78">
        <f t="shared" si="266"/>
        <v>196044749310</v>
      </c>
      <c r="J628" s="78">
        <f t="shared" si="266"/>
        <v>5990000000</v>
      </c>
      <c r="K628" s="78">
        <f t="shared" si="266"/>
        <v>190956504246</v>
      </c>
      <c r="L628" s="78">
        <f t="shared" si="266"/>
        <v>8568310324797</v>
      </c>
      <c r="M628" s="78">
        <f t="shared" si="266"/>
        <v>606924252037</v>
      </c>
      <c r="N628" s="78">
        <f t="shared" si="266"/>
        <v>6100474735000</v>
      </c>
      <c r="O628" s="78">
        <f t="shared" si="266"/>
        <v>1860911337760</v>
      </c>
      <c r="P628" s="78">
        <f t="shared" si="266"/>
        <v>1497689988237</v>
      </c>
      <c r="Q628" s="78">
        <f t="shared" si="266"/>
        <v>135000000000</v>
      </c>
      <c r="R628" s="78">
        <f t="shared" si="266"/>
        <v>0</v>
      </c>
      <c r="S628" s="78">
        <f t="shared" si="266"/>
        <v>81736177397</v>
      </c>
      <c r="T628" s="78">
        <f t="shared" si="266"/>
        <v>876939197840</v>
      </c>
      <c r="U628" s="78">
        <f t="shared" si="266"/>
        <v>404014613000</v>
      </c>
      <c r="V628" s="78">
        <f t="shared" si="266"/>
        <v>11106226485143.859</v>
      </c>
      <c r="W628" s="78">
        <f t="shared" si="266"/>
        <v>4693429709919.2402</v>
      </c>
      <c r="X628" s="78">
        <f t="shared" si="266"/>
        <v>3095201036714.2402</v>
      </c>
      <c r="Y628" s="78">
        <f t="shared" si="266"/>
        <v>6000000000</v>
      </c>
      <c r="Z628" s="78">
        <f t="shared" si="266"/>
        <v>11200000000</v>
      </c>
      <c r="AA628" s="78">
        <f t="shared" si="266"/>
        <v>408066282000</v>
      </c>
      <c r="AB628" s="78">
        <f t="shared" si="266"/>
        <v>33635500000</v>
      </c>
      <c r="AC628" s="78">
        <f t="shared" si="266"/>
        <v>160369438000</v>
      </c>
      <c r="AD628" s="78">
        <f t="shared" si="266"/>
        <v>957457453205</v>
      </c>
      <c r="AE628" s="78">
        <f t="shared" si="266"/>
        <v>21500000000</v>
      </c>
      <c r="AF628" s="78">
        <f t="shared" si="266"/>
        <v>6412796775224.6201</v>
      </c>
      <c r="AG628" s="78">
        <f t="shared" si="266"/>
        <v>563256407284.83997</v>
      </c>
      <c r="AH628" s="78">
        <f t="shared" si="266"/>
        <v>2522755115499.79</v>
      </c>
      <c r="AI628" s="78">
        <f t="shared" si="266"/>
        <v>3326785252439.9902</v>
      </c>
      <c r="AJ628" s="78">
        <f t="shared" si="266"/>
        <v>526195515255.90002</v>
      </c>
      <c r="AK628" s="78">
        <f t="shared" si="266"/>
        <v>419288936255.90002</v>
      </c>
      <c r="AL628" s="78">
        <f t="shared" si="266"/>
        <v>0</v>
      </c>
      <c r="AM628" s="78">
        <f t="shared" si="266"/>
        <v>0</v>
      </c>
      <c r="AN628" s="78">
        <f t="shared" si="266"/>
        <v>76558000000</v>
      </c>
      <c r="AO628" s="78">
        <f t="shared" si="266"/>
        <v>1000000000</v>
      </c>
      <c r="AP628" s="78">
        <f t="shared" si="266"/>
        <v>29348579000</v>
      </c>
      <c r="AQ628" s="78">
        <f t="shared" si="266"/>
        <v>156221228831</v>
      </c>
      <c r="AR628" s="78">
        <f t="shared" si="266"/>
        <v>0</v>
      </c>
      <c r="AS628" s="78">
        <f t="shared" si="266"/>
        <v>36700000000</v>
      </c>
      <c r="AT628" s="78">
        <f t="shared" si="266"/>
        <v>118521228831</v>
      </c>
      <c r="AU628" s="78">
        <f t="shared" si="266"/>
        <v>1000000000</v>
      </c>
      <c r="AV628" s="78">
        <f t="shared" si="266"/>
        <v>-360410575321.85999</v>
      </c>
      <c r="AW628" s="78">
        <f t="shared" si="266"/>
        <v>369974286424.90002</v>
      </c>
      <c r="AX628" s="79">
        <f t="shared" si="266"/>
        <v>9563711103.0400162</v>
      </c>
      <c r="AY628" s="80">
        <f t="shared" si="266"/>
        <v>9</v>
      </c>
      <c r="AZ628" s="81">
        <f t="shared" si="266"/>
        <v>2</v>
      </c>
      <c r="BA628" s="64"/>
      <c r="BB628" s="64"/>
      <c r="BC628" s="64"/>
      <c r="BD628" s="64"/>
      <c r="BE628" s="64"/>
      <c r="BF628" s="64"/>
      <c r="BJ628" s="64"/>
    </row>
    <row r="629" spans="1:62" ht="15" customHeight="1" x14ac:dyDescent="0.25">
      <c r="A629" s="42" t="s">
        <v>763</v>
      </c>
      <c r="B629" s="42" t="s">
        <v>763</v>
      </c>
      <c r="C629" s="43" t="s">
        <v>764</v>
      </c>
      <c r="D629" s="44" t="s">
        <v>94</v>
      </c>
      <c r="E629" s="45">
        <v>42377</v>
      </c>
      <c r="F629" s="82">
        <f t="shared" si="235"/>
        <v>12438141557077</v>
      </c>
      <c r="G629" s="47">
        <f t="shared" si="236"/>
        <v>1097662000677</v>
      </c>
      <c r="H629" s="47">
        <v>789789000000</v>
      </c>
      <c r="I629" s="47">
        <v>101155596816</v>
      </c>
      <c r="J629" s="47">
        <v>30250000000</v>
      </c>
      <c r="K629" s="47">
        <v>176467403861</v>
      </c>
      <c r="L629" s="47">
        <f t="shared" si="237"/>
        <v>4305361737000</v>
      </c>
      <c r="M629" s="47">
        <v>1299465912000</v>
      </c>
      <c r="N629" s="47">
        <v>2502449137000</v>
      </c>
      <c r="O629" s="47">
        <v>503446688000</v>
      </c>
      <c r="P629" s="47">
        <f t="shared" si="238"/>
        <v>7035117819400</v>
      </c>
      <c r="Q629" s="47">
        <v>7500000000</v>
      </c>
      <c r="R629" s="47">
        <v>0</v>
      </c>
      <c r="S629" s="47">
        <v>0</v>
      </c>
      <c r="T629" s="47">
        <v>7027617819400</v>
      </c>
      <c r="U629" s="47">
        <v>0</v>
      </c>
      <c r="V629" s="47">
        <f t="shared" si="239"/>
        <v>12908141557077</v>
      </c>
      <c r="W629" s="47">
        <f t="shared" si="240"/>
        <v>7223491472061</v>
      </c>
      <c r="X629" s="47">
        <v>1097026878861</v>
      </c>
      <c r="Y629" s="47">
        <v>0</v>
      </c>
      <c r="Z629" s="47">
        <v>0</v>
      </c>
      <c r="AA629" s="47">
        <v>994135533150</v>
      </c>
      <c r="AB629" s="47">
        <v>188949260000</v>
      </c>
      <c r="AC629" s="47">
        <v>367467195850</v>
      </c>
      <c r="AD629" s="47">
        <v>4555912604200</v>
      </c>
      <c r="AE629" s="47">
        <v>20000000000</v>
      </c>
      <c r="AF629" s="47">
        <f t="shared" si="241"/>
        <v>5684650085016</v>
      </c>
      <c r="AG629" s="47">
        <v>266511203395</v>
      </c>
      <c r="AH629" s="47">
        <v>2667333296973</v>
      </c>
      <c r="AI629" s="47">
        <v>2750805584648</v>
      </c>
      <c r="AJ629" s="47">
        <f t="shared" si="242"/>
        <v>500000000000</v>
      </c>
      <c r="AK629" s="47">
        <v>500000000000</v>
      </c>
      <c r="AL629" s="47">
        <v>0</v>
      </c>
      <c r="AM629" s="47">
        <v>0</v>
      </c>
      <c r="AN629" s="47">
        <v>0</v>
      </c>
      <c r="AO629" s="47">
        <v>0</v>
      </c>
      <c r="AP629" s="47">
        <v>0</v>
      </c>
      <c r="AQ629" s="47">
        <f t="shared" si="243"/>
        <v>30000000000</v>
      </c>
      <c r="AR629" s="47">
        <v>0</v>
      </c>
      <c r="AS629" s="47">
        <v>30000000000</v>
      </c>
      <c r="AT629" s="47">
        <v>0</v>
      </c>
      <c r="AU629" s="47">
        <v>0</v>
      </c>
      <c r="AV629" s="48">
        <f t="shared" si="244"/>
        <v>-470000000000</v>
      </c>
      <c r="AW629" s="48">
        <f t="shared" si="261"/>
        <v>470000000000</v>
      </c>
      <c r="AX629" s="49">
        <f t="shared" si="250"/>
        <v>0</v>
      </c>
      <c r="AY629" s="50"/>
      <c r="AZ629" s="51">
        <v>1</v>
      </c>
      <c r="BA629" s="6" t="s">
        <v>95</v>
      </c>
      <c r="BB629" s="52">
        <v>1</v>
      </c>
      <c r="BC629" s="6"/>
      <c r="BD629" s="6"/>
      <c r="BG629" s="5" t="s">
        <v>96</v>
      </c>
      <c r="BH629" s="5" t="s">
        <v>155</v>
      </c>
      <c r="BJ629" s="6">
        <v>1</v>
      </c>
    </row>
    <row r="630" spans="1:62" s="74" customFormat="1" ht="15" customHeight="1" x14ac:dyDescent="0.25">
      <c r="A630" s="67">
        <f>A624+1</f>
        <v>467</v>
      </c>
      <c r="B630" s="67">
        <v>1</v>
      </c>
      <c r="C630" s="68" t="s">
        <v>765</v>
      </c>
      <c r="D630" s="55" t="s">
        <v>99</v>
      </c>
      <c r="E630" s="56">
        <v>42342</v>
      </c>
      <c r="F630" s="69">
        <f t="shared" si="235"/>
        <v>1531113500072</v>
      </c>
      <c r="G630" s="70">
        <f t="shared" si="236"/>
        <v>56279262072</v>
      </c>
      <c r="H630" s="70">
        <v>558000000</v>
      </c>
      <c r="I630" s="70">
        <v>3931322000</v>
      </c>
      <c r="J630" s="70">
        <v>7895079830</v>
      </c>
      <c r="K630" s="70">
        <v>43894860242</v>
      </c>
      <c r="L630" s="70">
        <f t="shared" si="237"/>
        <v>1208126000000</v>
      </c>
      <c r="M630" s="70">
        <v>55224299000</v>
      </c>
      <c r="N630" s="70">
        <v>899435581000</v>
      </c>
      <c r="O630" s="70">
        <v>253466120000</v>
      </c>
      <c r="P630" s="70">
        <f t="shared" si="238"/>
        <v>266708238000</v>
      </c>
      <c r="Q630" s="70">
        <v>0</v>
      </c>
      <c r="R630" s="70">
        <v>0</v>
      </c>
      <c r="S630" s="70">
        <v>6342730000</v>
      </c>
      <c r="T630" s="70">
        <v>119916315000</v>
      </c>
      <c r="U630" s="70">
        <v>140449193000</v>
      </c>
      <c r="V630" s="70">
        <f t="shared" si="239"/>
        <v>1548613500072</v>
      </c>
      <c r="W630" s="70">
        <f t="shared" si="240"/>
        <v>553032145485</v>
      </c>
      <c r="X630" s="70">
        <v>282635358457</v>
      </c>
      <c r="Y630" s="70">
        <v>0</v>
      </c>
      <c r="Z630" s="70">
        <v>0</v>
      </c>
      <c r="AA630" s="70">
        <v>13895000000</v>
      </c>
      <c r="AB630" s="70">
        <v>26419567040</v>
      </c>
      <c r="AC630" s="70">
        <v>0</v>
      </c>
      <c r="AD630" s="70">
        <v>229582219988</v>
      </c>
      <c r="AE630" s="70">
        <v>500000000</v>
      </c>
      <c r="AF630" s="70">
        <f t="shared" si="241"/>
        <v>995581354587</v>
      </c>
      <c r="AG630" s="70">
        <v>85327371050</v>
      </c>
      <c r="AH630" s="70">
        <v>501675460034</v>
      </c>
      <c r="AI630" s="70">
        <v>408578523503</v>
      </c>
      <c r="AJ630" s="70">
        <f t="shared" si="242"/>
        <v>17500000000</v>
      </c>
      <c r="AK630" s="70">
        <v>0</v>
      </c>
      <c r="AL630" s="70">
        <v>17500000000</v>
      </c>
      <c r="AM630" s="70">
        <v>0</v>
      </c>
      <c r="AN630" s="70">
        <v>0</v>
      </c>
      <c r="AO630" s="70">
        <v>0</v>
      </c>
      <c r="AP630" s="70">
        <v>0</v>
      </c>
      <c r="AQ630" s="70">
        <f t="shared" si="243"/>
        <v>0</v>
      </c>
      <c r="AR630" s="70">
        <v>0</v>
      </c>
      <c r="AS630" s="70">
        <v>0</v>
      </c>
      <c r="AT630" s="70">
        <v>0</v>
      </c>
      <c r="AU630" s="70">
        <v>0</v>
      </c>
      <c r="AV630" s="71">
        <f t="shared" si="244"/>
        <v>-17500000000</v>
      </c>
      <c r="AW630" s="71">
        <f t="shared" si="261"/>
        <v>17500000000</v>
      </c>
      <c r="AX630" s="60">
        <f t="shared" si="250"/>
        <v>0</v>
      </c>
      <c r="AY630" s="72">
        <v>1</v>
      </c>
      <c r="AZ630" s="73"/>
      <c r="BA630" s="63">
        <v>1</v>
      </c>
      <c r="BB630" s="64"/>
      <c r="BC630" s="64"/>
      <c r="BD630" s="64"/>
      <c r="BE630" s="64"/>
      <c r="BF630" s="64"/>
      <c r="BG630" s="74" t="s">
        <v>163</v>
      </c>
      <c r="BH630" s="74" t="s">
        <v>114</v>
      </c>
      <c r="BJ630" s="64"/>
    </row>
    <row r="631" spans="1:62" s="74" customFormat="1" ht="15" customHeight="1" x14ac:dyDescent="0.25">
      <c r="A631" s="53">
        <f t="shared" ref="A631:B646" si="267">A630+1</f>
        <v>468</v>
      </c>
      <c r="B631" s="53">
        <f t="shared" si="267"/>
        <v>2</v>
      </c>
      <c r="C631" s="68" t="s">
        <v>766</v>
      </c>
      <c r="D631" s="55" t="s">
        <v>126</v>
      </c>
      <c r="E631" s="56">
        <v>42367</v>
      </c>
      <c r="F631" s="69">
        <f t="shared" si="235"/>
        <v>1444706962300</v>
      </c>
      <c r="G631" s="70">
        <f t="shared" si="236"/>
        <v>126673636260</v>
      </c>
      <c r="H631" s="70">
        <v>11310000000</v>
      </c>
      <c r="I631" s="70">
        <v>9357709650</v>
      </c>
      <c r="J631" s="70">
        <v>600000000</v>
      </c>
      <c r="K631" s="70">
        <v>105405926610</v>
      </c>
      <c r="L631" s="70">
        <f t="shared" si="237"/>
        <v>933525062040</v>
      </c>
      <c r="M631" s="70">
        <v>87027985000</v>
      </c>
      <c r="N631" s="70">
        <v>599365787000</v>
      </c>
      <c r="O631" s="70">
        <v>247131290040</v>
      </c>
      <c r="P631" s="70">
        <f t="shared" si="238"/>
        <v>384508264000</v>
      </c>
      <c r="Q631" s="70">
        <v>0</v>
      </c>
      <c r="R631" s="70">
        <v>0</v>
      </c>
      <c r="S631" s="70">
        <v>15105004000</v>
      </c>
      <c r="T631" s="70">
        <v>189612898000</v>
      </c>
      <c r="U631" s="70">
        <f>29969955000+149820407000</f>
        <v>179790362000</v>
      </c>
      <c r="V631" s="70">
        <f t="shared" si="239"/>
        <v>1633556824287</v>
      </c>
      <c r="W631" s="70">
        <f t="shared" si="240"/>
        <v>753757224213.34998</v>
      </c>
      <c r="X631" s="70">
        <v>492250354531.34998</v>
      </c>
      <c r="Y631" s="70">
        <v>12243246532</v>
      </c>
      <c r="Z631" s="70">
        <v>0</v>
      </c>
      <c r="AA631" s="70">
        <v>71217365012</v>
      </c>
      <c r="AB631" s="70">
        <v>1000000000</v>
      </c>
      <c r="AC631" s="70">
        <v>0</v>
      </c>
      <c r="AD631" s="70">
        <v>176546258138</v>
      </c>
      <c r="AE631" s="70">
        <v>500000000</v>
      </c>
      <c r="AF631" s="70">
        <f t="shared" si="241"/>
        <v>879799600073.65002</v>
      </c>
      <c r="AG631" s="70">
        <v>72207800700</v>
      </c>
      <c r="AH631" s="70">
        <v>369020160076.15002</v>
      </c>
      <c r="AI631" s="70">
        <v>438571639297.5</v>
      </c>
      <c r="AJ631" s="70">
        <f t="shared" si="242"/>
        <v>253849861987</v>
      </c>
      <c r="AK631" s="70">
        <v>0</v>
      </c>
      <c r="AL631" s="70">
        <v>0</v>
      </c>
      <c r="AM631" s="70">
        <v>123849861987</v>
      </c>
      <c r="AN631" s="70">
        <v>130000000000</v>
      </c>
      <c r="AO631" s="70">
        <v>0</v>
      </c>
      <c r="AP631" s="70">
        <v>0</v>
      </c>
      <c r="AQ631" s="70">
        <f t="shared" si="243"/>
        <v>65000000000</v>
      </c>
      <c r="AR631" s="70">
        <v>0</v>
      </c>
      <c r="AS631" s="70">
        <v>0</v>
      </c>
      <c r="AT631" s="70">
        <v>65000000000</v>
      </c>
      <c r="AU631" s="70">
        <v>0</v>
      </c>
      <c r="AV631" s="71">
        <f t="shared" si="244"/>
        <v>-188849861987</v>
      </c>
      <c r="AW631" s="71">
        <f t="shared" si="261"/>
        <v>188849861987</v>
      </c>
      <c r="AX631" s="60">
        <f t="shared" si="250"/>
        <v>0</v>
      </c>
      <c r="AY631" s="72">
        <v>1</v>
      </c>
      <c r="AZ631" s="73"/>
      <c r="BA631" s="63">
        <v>1</v>
      </c>
      <c r="BB631" s="64"/>
      <c r="BC631" s="64"/>
      <c r="BD631" s="64"/>
      <c r="BE631" s="64"/>
      <c r="BF631" s="64"/>
      <c r="BG631" s="74" t="s">
        <v>163</v>
      </c>
      <c r="BH631" s="74" t="s">
        <v>114</v>
      </c>
      <c r="BJ631" s="64"/>
    </row>
    <row r="632" spans="1:62" ht="15" customHeight="1" x14ac:dyDescent="0.25">
      <c r="A632" s="53">
        <f t="shared" si="267"/>
        <v>469</v>
      </c>
      <c r="B632" s="53">
        <f t="shared" si="267"/>
        <v>3</v>
      </c>
      <c r="C632" s="54" t="s">
        <v>767</v>
      </c>
      <c r="D632" s="55" t="s">
        <v>94</v>
      </c>
      <c r="E632" s="56">
        <v>42397</v>
      </c>
      <c r="F632" s="57">
        <f t="shared" si="235"/>
        <v>1252746929587</v>
      </c>
      <c r="G632" s="58">
        <f t="shared" si="236"/>
        <v>18112654000</v>
      </c>
      <c r="H632" s="58">
        <v>2426000000</v>
      </c>
      <c r="I632" s="58">
        <v>2414000000</v>
      </c>
      <c r="J632" s="58">
        <v>850000000</v>
      </c>
      <c r="K632" s="58">
        <v>12422654000</v>
      </c>
      <c r="L632" s="58">
        <f t="shared" si="237"/>
        <v>1043024299587</v>
      </c>
      <c r="M632" s="58">
        <v>59419459287</v>
      </c>
      <c r="N632" s="58">
        <v>838785702000</v>
      </c>
      <c r="O632" s="58">
        <v>144819138300</v>
      </c>
      <c r="P632" s="58">
        <f t="shared" si="238"/>
        <v>191609976000</v>
      </c>
      <c r="Q632" s="58">
        <v>0</v>
      </c>
      <c r="R632" s="58">
        <v>0</v>
      </c>
      <c r="S632" s="58">
        <v>4844000000</v>
      </c>
      <c r="T632" s="58">
        <v>107560553000</v>
      </c>
      <c r="U632" s="58">
        <v>79205423000</v>
      </c>
      <c r="V632" s="58">
        <f t="shared" si="239"/>
        <v>1267184427587</v>
      </c>
      <c r="W632" s="58">
        <f t="shared" si="240"/>
        <v>483742791831.04004</v>
      </c>
      <c r="X632" s="58">
        <v>240979483495.04001</v>
      </c>
      <c r="Y632" s="58">
        <v>0</v>
      </c>
      <c r="Z632" s="58">
        <v>0</v>
      </c>
      <c r="AA632" s="58">
        <v>13830000000</v>
      </c>
      <c r="AB632" s="58">
        <v>41328615500</v>
      </c>
      <c r="AC632" s="58">
        <v>0</v>
      </c>
      <c r="AD632" s="58">
        <v>187604692836</v>
      </c>
      <c r="AE632" s="58">
        <v>0</v>
      </c>
      <c r="AF632" s="58">
        <f t="shared" si="241"/>
        <v>783441635755.95996</v>
      </c>
      <c r="AG632" s="58">
        <v>57444647500</v>
      </c>
      <c r="AH632" s="58">
        <v>396765230220.29999</v>
      </c>
      <c r="AI632" s="58">
        <v>329231758035.65997</v>
      </c>
      <c r="AJ632" s="58">
        <f t="shared" si="242"/>
        <v>21415502520</v>
      </c>
      <c r="AK632" s="58">
        <v>21415502520</v>
      </c>
      <c r="AL632" s="58">
        <v>0</v>
      </c>
      <c r="AM632" s="58">
        <v>0</v>
      </c>
      <c r="AN632" s="58">
        <v>0</v>
      </c>
      <c r="AO632" s="58">
        <v>0</v>
      </c>
      <c r="AP632" s="58">
        <v>0</v>
      </c>
      <c r="AQ632" s="58">
        <f t="shared" si="243"/>
        <v>6978004520</v>
      </c>
      <c r="AR632" s="58">
        <v>0</v>
      </c>
      <c r="AS632" s="58">
        <v>3000000000</v>
      </c>
      <c r="AT632" s="58">
        <v>3978004520</v>
      </c>
      <c r="AU632" s="58">
        <v>0</v>
      </c>
      <c r="AV632" s="59">
        <f t="shared" si="244"/>
        <v>-14437498000</v>
      </c>
      <c r="AW632" s="59">
        <f t="shared" si="261"/>
        <v>14437498000</v>
      </c>
      <c r="AX632" s="60">
        <f t="shared" si="250"/>
        <v>0</v>
      </c>
      <c r="AY632" s="61"/>
      <c r="AZ632" s="62">
        <v>1</v>
      </c>
      <c r="BA632" s="52">
        <v>1</v>
      </c>
      <c r="BB632" s="6"/>
      <c r="BC632" s="6"/>
      <c r="BD632" s="6"/>
      <c r="BE632" s="6">
        <v>1</v>
      </c>
      <c r="BG632" s="5" t="s">
        <v>96</v>
      </c>
      <c r="BH632" s="5" t="s">
        <v>97</v>
      </c>
      <c r="BJ632" s="6">
        <v>1</v>
      </c>
    </row>
    <row r="633" spans="1:62" s="74" customFormat="1" ht="15" customHeight="1" x14ac:dyDescent="0.25">
      <c r="A633" s="53">
        <f t="shared" si="267"/>
        <v>470</v>
      </c>
      <c r="B633" s="53">
        <f t="shared" si="267"/>
        <v>4</v>
      </c>
      <c r="C633" s="68" t="s">
        <v>768</v>
      </c>
      <c r="D633" s="55" t="s">
        <v>94</v>
      </c>
      <c r="E633" s="56">
        <v>42376</v>
      </c>
      <c r="F633" s="69">
        <f t="shared" si="235"/>
        <v>876706008600</v>
      </c>
      <c r="G633" s="70">
        <f t="shared" si="236"/>
        <v>2600000000</v>
      </c>
      <c r="H633" s="70">
        <v>150000000</v>
      </c>
      <c r="I633" s="70">
        <v>300000000</v>
      </c>
      <c r="J633" s="70">
        <v>0</v>
      </c>
      <c r="K633" s="70">
        <v>2150000000</v>
      </c>
      <c r="L633" s="70">
        <f t="shared" si="237"/>
        <v>714876264600</v>
      </c>
      <c r="M633" s="70">
        <v>82208270000</v>
      </c>
      <c r="N633" s="70">
        <v>471509368000</v>
      </c>
      <c r="O633" s="70">
        <f>161973222600-498096000-316500000</f>
        <v>161158626600</v>
      </c>
      <c r="P633" s="70">
        <f t="shared" si="238"/>
        <v>159229744000</v>
      </c>
      <c r="Q633" s="70">
        <v>0</v>
      </c>
      <c r="R633" s="70">
        <v>0</v>
      </c>
      <c r="S633" s="70">
        <v>4080000000</v>
      </c>
      <c r="T633" s="70">
        <f>149625282000+498096000+316500000</f>
        <v>150439878000</v>
      </c>
      <c r="U633" s="70">
        <v>4709866000</v>
      </c>
      <c r="V633" s="70">
        <f t="shared" si="239"/>
        <v>885022475588</v>
      </c>
      <c r="W633" s="70">
        <f t="shared" si="240"/>
        <v>324628237200</v>
      </c>
      <c r="X633" s="70">
        <v>206297018400</v>
      </c>
      <c r="Y633" s="70">
        <v>0</v>
      </c>
      <c r="Z633" s="70">
        <v>0</v>
      </c>
      <c r="AA633" s="70">
        <v>6000000000</v>
      </c>
      <c r="AB633" s="70">
        <v>5360000000</v>
      </c>
      <c r="AC633" s="70">
        <v>0</v>
      </c>
      <c r="AD633" s="70">
        <v>105471218800</v>
      </c>
      <c r="AE633" s="70">
        <v>1500000000</v>
      </c>
      <c r="AF633" s="70">
        <f t="shared" si="241"/>
        <v>560394238388</v>
      </c>
      <c r="AG633" s="70">
        <v>40519300000</v>
      </c>
      <c r="AH633" s="70">
        <v>235977565178</v>
      </c>
      <c r="AI633" s="70">
        <v>283897373210</v>
      </c>
      <c r="AJ633" s="70">
        <f t="shared" si="242"/>
        <v>9816466988</v>
      </c>
      <c r="AK633" s="70">
        <v>9816466988</v>
      </c>
      <c r="AL633" s="70">
        <v>0</v>
      </c>
      <c r="AM633" s="70">
        <v>0</v>
      </c>
      <c r="AN633" s="70">
        <v>0</v>
      </c>
      <c r="AO633" s="70">
        <v>0</v>
      </c>
      <c r="AP633" s="70">
        <v>0</v>
      </c>
      <c r="AQ633" s="70">
        <f t="shared" si="243"/>
        <v>1500000000</v>
      </c>
      <c r="AR633" s="70">
        <v>0</v>
      </c>
      <c r="AS633" s="70">
        <v>1500000000</v>
      </c>
      <c r="AT633" s="70">
        <v>0</v>
      </c>
      <c r="AU633" s="70">
        <v>0</v>
      </c>
      <c r="AV633" s="71">
        <f t="shared" si="244"/>
        <v>-8316466988</v>
      </c>
      <c r="AW633" s="71">
        <f t="shared" si="261"/>
        <v>8316466988</v>
      </c>
      <c r="AX633" s="60">
        <f t="shared" si="250"/>
        <v>0</v>
      </c>
      <c r="AY633" s="72"/>
      <c r="AZ633" s="73">
        <v>1</v>
      </c>
      <c r="BA633" s="63">
        <v>1</v>
      </c>
      <c r="BB633" s="64"/>
      <c r="BC633" s="64"/>
      <c r="BD633" s="64"/>
      <c r="BE633" s="64"/>
      <c r="BF633" s="64"/>
      <c r="BG633" s="74" t="s">
        <v>163</v>
      </c>
      <c r="BH633" s="74" t="s">
        <v>114</v>
      </c>
      <c r="BJ633" s="64"/>
    </row>
    <row r="634" spans="1:62" s="74" customFormat="1" ht="15" customHeight="1" x14ac:dyDescent="0.25">
      <c r="A634" s="53">
        <f t="shared" si="267"/>
        <v>471</v>
      </c>
      <c r="B634" s="53">
        <f t="shared" si="267"/>
        <v>5</v>
      </c>
      <c r="C634" s="68" t="s">
        <v>769</v>
      </c>
      <c r="D634" s="55" t="s">
        <v>94</v>
      </c>
      <c r="E634" s="56">
        <v>42387</v>
      </c>
      <c r="F634" s="69">
        <f t="shared" si="235"/>
        <v>968057252182</v>
      </c>
      <c r="G634" s="70">
        <f t="shared" si="236"/>
        <v>2101622562</v>
      </c>
      <c r="H634" s="70">
        <v>473175000</v>
      </c>
      <c r="I634" s="70">
        <v>55610000</v>
      </c>
      <c r="J634" s="70">
        <v>587129562</v>
      </c>
      <c r="K634" s="70">
        <v>985708000</v>
      </c>
      <c r="L634" s="70">
        <f t="shared" si="237"/>
        <v>792391540620</v>
      </c>
      <c r="M634" s="70">
        <v>84312409000</v>
      </c>
      <c r="N634" s="70">
        <v>496459627000</v>
      </c>
      <c r="O634" s="70">
        <v>211619504620</v>
      </c>
      <c r="P634" s="70">
        <f t="shared" si="238"/>
        <v>173564089000</v>
      </c>
      <c r="Q634" s="70">
        <v>0</v>
      </c>
      <c r="R634" s="70">
        <v>0</v>
      </c>
      <c r="S634" s="70">
        <v>6219004000</v>
      </c>
      <c r="T634" s="70">
        <v>113879803000</v>
      </c>
      <c r="U634" s="70">
        <v>53465282000</v>
      </c>
      <c r="V634" s="70">
        <f t="shared" si="239"/>
        <v>969696752182</v>
      </c>
      <c r="W634" s="70">
        <f t="shared" si="240"/>
        <v>369755919112.94</v>
      </c>
      <c r="X634" s="70">
        <v>209787653512.94</v>
      </c>
      <c r="Y634" s="70">
        <v>0</v>
      </c>
      <c r="Z634" s="70">
        <v>10100000000</v>
      </c>
      <c r="AA634" s="70">
        <v>17950000000</v>
      </c>
      <c r="AB634" s="70">
        <v>18575700000</v>
      </c>
      <c r="AC634" s="70">
        <v>0</v>
      </c>
      <c r="AD634" s="70">
        <v>111842565600</v>
      </c>
      <c r="AE634" s="70">
        <v>1500000000</v>
      </c>
      <c r="AF634" s="70">
        <f t="shared" si="241"/>
        <v>599940833069.06006</v>
      </c>
      <c r="AG634" s="70">
        <v>59867876915.07</v>
      </c>
      <c r="AH634" s="70">
        <v>206396238795.20001</v>
      </c>
      <c r="AI634" s="70">
        <v>333676717358.78998</v>
      </c>
      <c r="AJ634" s="70">
        <f t="shared" si="242"/>
        <v>6639500000</v>
      </c>
      <c r="AK634" s="70">
        <v>6639500000</v>
      </c>
      <c r="AL634" s="70">
        <v>0</v>
      </c>
      <c r="AM634" s="70">
        <v>0</v>
      </c>
      <c r="AN634" s="70">
        <v>0</v>
      </c>
      <c r="AO634" s="70">
        <v>0</v>
      </c>
      <c r="AP634" s="70">
        <v>0</v>
      </c>
      <c r="AQ634" s="70">
        <f t="shared" si="243"/>
        <v>5000000000</v>
      </c>
      <c r="AR634" s="70">
        <v>0</v>
      </c>
      <c r="AS634" s="70">
        <v>3000000000</v>
      </c>
      <c r="AT634" s="70">
        <v>2000000000</v>
      </c>
      <c r="AU634" s="70">
        <v>0</v>
      </c>
      <c r="AV634" s="71">
        <f t="shared" si="244"/>
        <v>-1639500000</v>
      </c>
      <c r="AW634" s="71">
        <f t="shared" si="261"/>
        <v>1639500000</v>
      </c>
      <c r="AX634" s="60">
        <f t="shared" si="250"/>
        <v>0</v>
      </c>
      <c r="AY634" s="72"/>
      <c r="AZ634" s="73">
        <v>1</v>
      </c>
      <c r="BA634" s="52">
        <v>1</v>
      </c>
      <c r="BB634" s="64"/>
      <c r="BC634" s="64"/>
      <c r="BD634" s="64"/>
      <c r="BE634" s="52">
        <v>1</v>
      </c>
      <c r="BF634" s="64"/>
      <c r="BG634" s="74" t="s">
        <v>96</v>
      </c>
      <c r="BH634" s="74" t="s">
        <v>102</v>
      </c>
      <c r="BJ634" s="64">
        <v>1</v>
      </c>
    </row>
    <row r="635" spans="1:62" s="74" customFormat="1" ht="15" customHeight="1" x14ac:dyDescent="0.25">
      <c r="A635" s="53">
        <f t="shared" si="267"/>
        <v>472</v>
      </c>
      <c r="B635" s="53">
        <f t="shared" si="267"/>
        <v>6</v>
      </c>
      <c r="C635" s="68" t="s">
        <v>770</v>
      </c>
      <c r="D635" s="55" t="s">
        <v>94</v>
      </c>
      <c r="E635" s="56">
        <v>42436</v>
      </c>
      <c r="F635" s="69">
        <f t="shared" si="235"/>
        <v>1173350378265</v>
      </c>
      <c r="G635" s="70">
        <f t="shared" si="236"/>
        <v>7540417115</v>
      </c>
      <c r="H635" s="70">
        <v>0</v>
      </c>
      <c r="I635" s="70">
        <v>0</v>
      </c>
      <c r="J635" s="70">
        <v>1008417115</v>
      </c>
      <c r="K635" s="70">
        <v>6532000000</v>
      </c>
      <c r="L635" s="70">
        <f t="shared" si="237"/>
        <v>972420450000</v>
      </c>
      <c r="M635" s="70">
        <v>83476986000</v>
      </c>
      <c r="N635" s="70">
        <v>706242269000</v>
      </c>
      <c r="O635" s="70">
        <v>182701195000</v>
      </c>
      <c r="P635" s="70">
        <f t="shared" si="238"/>
        <v>193389511150</v>
      </c>
      <c r="Q635" s="70">
        <v>0</v>
      </c>
      <c r="R635" s="70">
        <v>0</v>
      </c>
      <c r="S635" s="70">
        <v>4218058150</v>
      </c>
      <c r="T635" s="70">
        <v>110491536000</v>
      </c>
      <c r="U635" s="70">
        <v>78679917000</v>
      </c>
      <c r="V635" s="70">
        <f t="shared" si="239"/>
        <v>1171350378265</v>
      </c>
      <c r="W635" s="70">
        <f t="shared" si="240"/>
        <v>361549831680.97998</v>
      </c>
      <c r="X635" s="70">
        <v>173037348061.35999</v>
      </c>
      <c r="Y635" s="70">
        <v>0</v>
      </c>
      <c r="Z635" s="70">
        <v>10700000000</v>
      </c>
      <c r="AA635" s="70">
        <v>61199773375</v>
      </c>
      <c r="AB635" s="70">
        <v>15850000000</v>
      </c>
      <c r="AC635" s="70">
        <v>0</v>
      </c>
      <c r="AD635" s="70">
        <v>97470807000</v>
      </c>
      <c r="AE635" s="70">
        <v>3291903244.6199999</v>
      </c>
      <c r="AF635" s="70">
        <f t="shared" si="241"/>
        <v>809800546584.02002</v>
      </c>
      <c r="AG635" s="70">
        <v>53664163000</v>
      </c>
      <c r="AH635" s="70">
        <v>311111824965.21997</v>
      </c>
      <c r="AI635" s="70">
        <v>445024558618.79999</v>
      </c>
      <c r="AJ635" s="70">
        <f t="shared" si="242"/>
        <v>0</v>
      </c>
      <c r="AK635" s="70">
        <v>0</v>
      </c>
      <c r="AL635" s="70">
        <v>0</v>
      </c>
      <c r="AM635" s="70">
        <v>0</v>
      </c>
      <c r="AN635" s="70">
        <v>0</v>
      </c>
      <c r="AO635" s="70">
        <v>0</v>
      </c>
      <c r="AP635" s="70">
        <v>0</v>
      </c>
      <c r="AQ635" s="70">
        <f t="shared" si="243"/>
        <v>2000000000</v>
      </c>
      <c r="AR635" s="70">
        <v>0</v>
      </c>
      <c r="AS635" s="70">
        <v>2000000000</v>
      </c>
      <c r="AT635" s="70">
        <v>0</v>
      </c>
      <c r="AU635" s="70">
        <v>0</v>
      </c>
      <c r="AV635" s="71">
        <f t="shared" si="244"/>
        <v>2000000000</v>
      </c>
      <c r="AW635" s="71">
        <f t="shared" si="261"/>
        <v>-2000000000</v>
      </c>
      <c r="AX635" s="60">
        <f t="shared" si="250"/>
        <v>0</v>
      </c>
      <c r="AY635" s="72"/>
      <c r="AZ635" s="73">
        <v>1</v>
      </c>
      <c r="BA635" s="52">
        <v>1</v>
      </c>
      <c r="BB635" s="64"/>
      <c r="BC635" s="64"/>
      <c r="BD635" s="64"/>
      <c r="BE635" s="64"/>
      <c r="BF635" s="64"/>
      <c r="BG635" s="74" t="s">
        <v>96</v>
      </c>
      <c r="BH635" s="74" t="s">
        <v>124</v>
      </c>
      <c r="BJ635" s="64">
        <v>1</v>
      </c>
    </row>
    <row r="636" spans="1:62" s="74" customFormat="1" ht="15" customHeight="1" x14ac:dyDescent="0.25">
      <c r="A636" s="53">
        <f t="shared" si="267"/>
        <v>473</v>
      </c>
      <c r="B636" s="53">
        <f t="shared" si="267"/>
        <v>7</v>
      </c>
      <c r="C636" s="68" t="s">
        <v>771</v>
      </c>
      <c r="D636" s="55" t="s">
        <v>239</v>
      </c>
      <c r="E636" s="56">
        <v>42367</v>
      </c>
      <c r="F636" s="69">
        <f t="shared" si="235"/>
        <v>1390385344612</v>
      </c>
      <c r="G636" s="70">
        <f t="shared" si="236"/>
        <v>80816762612</v>
      </c>
      <c r="H636" s="70">
        <v>23048228000</v>
      </c>
      <c r="I636" s="70">
        <v>32053586462</v>
      </c>
      <c r="J636" s="70">
        <v>4500000000</v>
      </c>
      <c r="K636" s="70">
        <v>21214948150</v>
      </c>
      <c r="L636" s="70">
        <f t="shared" si="237"/>
        <v>993488396000</v>
      </c>
      <c r="M636" s="70">
        <v>91088279000</v>
      </c>
      <c r="N636" s="70">
        <v>690129417000</v>
      </c>
      <c r="O636" s="70">
        <v>212270700000</v>
      </c>
      <c r="P636" s="70">
        <f t="shared" si="238"/>
        <v>316080186000</v>
      </c>
      <c r="Q636" s="70">
        <v>0</v>
      </c>
      <c r="R636" s="70">
        <v>0</v>
      </c>
      <c r="S636" s="70">
        <v>17541984000</v>
      </c>
      <c r="T636" s="70">
        <v>276192012000</v>
      </c>
      <c r="U636" s="70">
        <v>22346190000</v>
      </c>
      <c r="V636" s="70">
        <f t="shared" si="239"/>
        <v>1458319691200</v>
      </c>
      <c r="W636" s="70">
        <f t="shared" si="240"/>
        <v>749567619218</v>
      </c>
      <c r="X636" s="70">
        <v>468942849218</v>
      </c>
      <c r="Y636" s="70">
        <v>0</v>
      </c>
      <c r="Z636" s="70">
        <v>0</v>
      </c>
      <c r="AA636" s="70">
        <v>82724572000</v>
      </c>
      <c r="AB636" s="70">
        <v>5931200000</v>
      </c>
      <c r="AC636" s="70">
        <v>0</v>
      </c>
      <c r="AD636" s="70">
        <v>186968998000</v>
      </c>
      <c r="AE636" s="70">
        <v>5000000000</v>
      </c>
      <c r="AF636" s="70">
        <f t="shared" si="241"/>
        <v>708752071982</v>
      </c>
      <c r="AG636" s="70">
        <v>78998547328</v>
      </c>
      <c r="AH636" s="70">
        <v>280313581699</v>
      </c>
      <c r="AI636" s="70">
        <v>349439942955</v>
      </c>
      <c r="AJ636" s="70">
        <f t="shared" si="242"/>
        <v>83965184588</v>
      </c>
      <c r="AK636" s="70">
        <v>83965184588</v>
      </c>
      <c r="AL636" s="70">
        <v>0</v>
      </c>
      <c r="AM636" s="70">
        <v>0</v>
      </c>
      <c r="AN636" s="70">
        <v>0</v>
      </c>
      <c r="AO636" s="70">
        <v>0</v>
      </c>
      <c r="AP636" s="70">
        <v>0</v>
      </c>
      <c r="AQ636" s="70">
        <f t="shared" si="243"/>
        <v>16030838000</v>
      </c>
      <c r="AR636" s="70">
        <v>0</v>
      </c>
      <c r="AS636" s="70">
        <v>16030838000</v>
      </c>
      <c r="AT636" s="70">
        <v>0</v>
      </c>
      <c r="AU636" s="70">
        <v>0</v>
      </c>
      <c r="AV636" s="71">
        <f t="shared" si="244"/>
        <v>-67934346588</v>
      </c>
      <c r="AW636" s="71">
        <f t="shared" si="261"/>
        <v>67934346588</v>
      </c>
      <c r="AX636" s="60">
        <f t="shared" si="250"/>
        <v>0</v>
      </c>
      <c r="AY636" s="72">
        <v>1</v>
      </c>
      <c r="AZ636" s="73"/>
      <c r="BA636" s="63">
        <v>1</v>
      </c>
      <c r="BB636" s="64"/>
      <c r="BC636" s="64"/>
      <c r="BD636" s="64"/>
      <c r="BE636" s="64"/>
      <c r="BF636" s="64"/>
      <c r="BG636" s="74" t="s">
        <v>163</v>
      </c>
      <c r="BH636" s="74" t="s">
        <v>114</v>
      </c>
      <c r="BJ636" s="64"/>
    </row>
    <row r="637" spans="1:62" s="74" customFormat="1" ht="15" customHeight="1" x14ac:dyDescent="0.25">
      <c r="A637" s="53">
        <f t="shared" si="267"/>
        <v>474</v>
      </c>
      <c r="B637" s="53">
        <f t="shared" si="267"/>
        <v>8</v>
      </c>
      <c r="C637" s="68" t="s">
        <v>772</v>
      </c>
      <c r="D637" s="55" t="s">
        <v>139</v>
      </c>
      <c r="E637" s="56">
        <v>42352</v>
      </c>
      <c r="F637" s="69">
        <f t="shared" si="235"/>
        <v>1428833550443</v>
      </c>
      <c r="G637" s="70">
        <f t="shared" si="236"/>
        <v>46618980412</v>
      </c>
      <c r="H637" s="70">
        <v>7886000000</v>
      </c>
      <c r="I637" s="70">
        <v>31682980412</v>
      </c>
      <c r="J637" s="70">
        <v>6000000000</v>
      </c>
      <c r="K637" s="70">
        <v>1050000000</v>
      </c>
      <c r="L637" s="70">
        <f t="shared" si="237"/>
        <v>1015952829757</v>
      </c>
      <c r="M637" s="70">
        <v>38329756757</v>
      </c>
      <c r="N637" s="70">
        <v>715975623000</v>
      </c>
      <c r="O637" s="70">
        <v>261647450000</v>
      </c>
      <c r="P637" s="70">
        <f t="shared" si="238"/>
        <v>366261740274</v>
      </c>
      <c r="Q637" s="70">
        <v>2383486000</v>
      </c>
      <c r="R637" s="70">
        <v>0</v>
      </c>
      <c r="S637" s="70">
        <v>10414049274</v>
      </c>
      <c r="T637" s="70">
        <v>119009304000</v>
      </c>
      <c r="U637" s="70">
        <v>234454901000</v>
      </c>
      <c r="V637" s="70">
        <f t="shared" si="239"/>
        <v>1466798216243</v>
      </c>
      <c r="W637" s="70">
        <f t="shared" si="240"/>
        <v>722571052923</v>
      </c>
      <c r="X637" s="70">
        <v>355260469766</v>
      </c>
      <c r="Y637" s="70">
        <v>0</v>
      </c>
      <c r="Z637" s="70">
        <v>28307520800</v>
      </c>
      <c r="AA637" s="70">
        <v>36027411440</v>
      </c>
      <c r="AB637" s="70">
        <v>0</v>
      </c>
      <c r="AC637" s="70">
        <v>1924402000</v>
      </c>
      <c r="AD637" s="70">
        <v>301051248917</v>
      </c>
      <c r="AE637" s="70">
        <v>0</v>
      </c>
      <c r="AF637" s="70">
        <f t="shared" si="241"/>
        <v>744227163320</v>
      </c>
      <c r="AG637" s="70">
        <v>71687004400</v>
      </c>
      <c r="AH637" s="70">
        <v>262433039086.20001</v>
      </c>
      <c r="AI637" s="70">
        <v>410107119833.79999</v>
      </c>
      <c r="AJ637" s="70">
        <f t="shared" si="242"/>
        <v>39844129895</v>
      </c>
      <c r="AK637" s="70">
        <v>39844129895</v>
      </c>
      <c r="AL637" s="70">
        <v>0</v>
      </c>
      <c r="AM637" s="70">
        <v>0</v>
      </c>
      <c r="AN637" s="70">
        <v>0</v>
      </c>
      <c r="AO637" s="70">
        <v>0</v>
      </c>
      <c r="AP637" s="70">
        <v>0</v>
      </c>
      <c r="AQ637" s="70">
        <f t="shared" si="243"/>
        <v>0</v>
      </c>
      <c r="AR637" s="70">
        <v>0</v>
      </c>
      <c r="AS637" s="70">
        <v>0</v>
      </c>
      <c r="AT637" s="70">
        <v>0</v>
      </c>
      <c r="AU637" s="70">
        <v>0</v>
      </c>
      <c r="AV637" s="71">
        <f t="shared" si="244"/>
        <v>-37964665800</v>
      </c>
      <c r="AW637" s="71">
        <f t="shared" si="261"/>
        <v>39844129895</v>
      </c>
      <c r="AX637" s="60">
        <f t="shared" si="250"/>
        <v>1879464095</v>
      </c>
      <c r="AY637" s="72">
        <v>1</v>
      </c>
      <c r="AZ637" s="73"/>
      <c r="BA637" s="52">
        <v>1</v>
      </c>
      <c r="BB637" s="64"/>
      <c r="BC637" s="64"/>
      <c r="BD637" s="64"/>
      <c r="BE637" s="64"/>
      <c r="BF637" s="64"/>
      <c r="BG637" s="74" t="s">
        <v>96</v>
      </c>
      <c r="BH637" s="74" t="s">
        <v>124</v>
      </c>
      <c r="BI637" s="74" t="s">
        <v>773</v>
      </c>
      <c r="BJ637" s="64">
        <v>1</v>
      </c>
    </row>
    <row r="638" spans="1:62" s="74" customFormat="1" ht="15" customHeight="1" x14ac:dyDescent="0.25">
      <c r="A638" s="53">
        <f t="shared" si="267"/>
        <v>475</v>
      </c>
      <c r="B638" s="53">
        <f t="shared" si="267"/>
        <v>9</v>
      </c>
      <c r="C638" s="68" t="s">
        <v>774</v>
      </c>
      <c r="D638" s="55" t="s">
        <v>113</v>
      </c>
      <c r="E638" s="56">
        <v>42354</v>
      </c>
      <c r="F638" s="69">
        <f t="shared" si="235"/>
        <v>1016328093000.66</v>
      </c>
      <c r="G638" s="70">
        <f t="shared" si="236"/>
        <v>17500000000</v>
      </c>
      <c r="H638" s="70">
        <v>7677000000</v>
      </c>
      <c r="I638" s="70">
        <v>1423000000</v>
      </c>
      <c r="J638" s="70">
        <v>1200000000</v>
      </c>
      <c r="K638" s="70">
        <v>7200000000</v>
      </c>
      <c r="L638" s="70">
        <f t="shared" si="237"/>
        <v>794510911000</v>
      </c>
      <c r="M638" s="70">
        <v>69458167000</v>
      </c>
      <c r="N638" s="70">
        <v>555013194000</v>
      </c>
      <c r="O638" s="70">
        <v>170039550000</v>
      </c>
      <c r="P638" s="70">
        <f t="shared" si="238"/>
        <v>204317182000.66</v>
      </c>
      <c r="Q638" s="70">
        <v>0</v>
      </c>
      <c r="R638" s="70">
        <v>0</v>
      </c>
      <c r="S638" s="70">
        <v>3500000000</v>
      </c>
      <c r="T638" s="70">
        <f>130248967000.66+59802330000</f>
        <v>190051297000.66</v>
      </c>
      <c r="U638" s="70">
        <v>10765885000</v>
      </c>
      <c r="V638" s="70">
        <f t="shared" si="239"/>
        <v>1016328093000.6599</v>
      </c>
      <c r="W638" s="70">
        <f t="shared" si="240"/>
        <v>474035333791.65997</v>
      </c>
      <c r="X638" s="70">
        <v>296831193491</v>
      </c>
      <c r="Y638" s="70">
        <v>0</v>
      </c>
      <c r="Z638" s="70">
        <v>0</v>
      </c>
      <c r="AA638" s="70">
        <v>31635925300.66</v>
      </c>
      <c r="AB638" s="70">
        <v>6000000000</v>
      </c>
      <c r="AC638" s="70">
        <v>0</v>
      </c>
      <c r="AD638" s="70">
        <v>137568215000</v>
      </c>
      <c r="AE638" s="70">
        <v>2000000000</v>
      </c>
      <c r="AF638" s="70">
        <f t="shared" si="241"/>
        <v>542292759209</v>
      </c>
      <c r="AG638" s="70">
        <v>56138402926</v>
      </c>
      <c r="AH638" s="70">
        <v>241182636229</v>
      </c>
      <c r="AI638" s="70">
        <v>244971720054</v>
      </c>
      <c r="AJ638" s="70">
        <f t="shared" si="242"/>
        <v>0</v>
      </c>
      <c r="AK638" s="70">
        <v>0</v>
      </c>
      <c r="AL638" s="70">
        <v>0</v>
      </c>
      <c r="AM638" s="70">
        <v>0</v>
      </c>
      <c r="AN638" s="70">
        <v>0</v>
      </c>
      <c r="AO638" s="70">
        <v>0</v>
      </c>
      <c r="AP638" s="70">
        <v>0</v>
      </c>
      <c r="AQ638" s="70">
        <f t="shared" si="243"/>
        <v>0</v>
      </c>
      <c r="AR638" s="70">
        <v>0</v>
      </c>
      <c r="AS638" s="70">
        <v>0</v>
      </c>
      <c r="AT638" s="70">
        <v>0</v>
      </c>
      <c r="AU638" s="70">
        <v>0</v>
      </c>
      <c r="AV638" s="71">
        <f t="shared" si="244"/>
        <v>0</v>
      </c>
      <c r="AW638" s="71">
        <f t="shared" si="261"/>
        <v>0</v>
      </c>
      <c r="AX638" s="60">
        <f t="shared" si="250"/>
        <v>0</v>
      </c>
      <c r="AY638" s="72">
        <v>1</v>
      </c>
      <c r="AZ638" s="73"/>
      <c r="BA638" s="63">
        <v>1</v>
      </c>
      <c r="BB638" s="64"/>
      <c r="BC638" s="64"/>
      <c r="BD638" s="64"/>
      <c r="BE638" s="64"/>
      <c r="BF638" s="64"/>
      <c r="BG638" s="74" t="s">
        <v>163</v>
      </c>
      <c r="BH638" s="74" t="s">
        <v>114</v>
      </c>
      <c r="BJ638" s="64"/>
    </row>
    <row r="639" spans="1:62" s="74" customFormat="1" ht="15" customHeight="1" x14ac:dyDescent="0.25">
      <c r="A639" s="53">
        <f t="shared" si="267"/>
        <v>476</v>
      </c>
      <c r="B639" s="53">
        <f t="shared" si="267"/>
        <v>10</v>
      </c>
      <c r="C639" s="68" t="s">
        <v>775</v>
      </c>
      <c r="D639" s="55" t="s">
        <v>117</v>
      </c>
      <c r="E639" s="56">
        <v>42367</v>
      </c>
      <c r="F639" s="69">
        <f t="shared" si="235"/>
        <v>1172101449693</v>
      </c>
      <c r="G639" s="70">
        <f t="shared" si="236"/>
        <v>56809750693</v>
      </c>
      <c r="H639" s="70">
        <v>5350286405</v>
      </c>
      <c r="I639" s="70">
        <v>39098750000</v>
      </c>
      <c r="J639" s="70">
        <v>1685552885</v>
      </c>
      <c r="K639" s="70">
        <v>10675161403</v>
      </c>
      <c r="L639" s="70">
        <f t="shared" si="237"/>
        <v>899169217000</v>
      </c>
      <c r="M639" s="70">
        <v>90975285000</v>
      </c>
      <c r="N639" s="70">
        <v>528159137000</v>
      </c>
      <c r="O639" s="70">
        <v>280034795000</v>
      </c>
      <c r="P639" s="70">
        <f t="shared" si="238"/>
        <v>216122482000</v>
      </c>
      <c r="Q639" s="70">
        <v>0</v>
      </c>
      <c r="R639" s="70">
        <v>0</v>
      </c>
      <c r="S639" s="70">
        <v>8744058000</v>
      </c>
      <c r="T639" s="70">
        <v>94656505000</v>
      </c>
      <c r="U639" s="70">
        <v>112721919000</v>
      </c>
      <c r="V639" s="70">
        <f t="shared" si="239"/>
        <v>1207501449693</v>
      </c>
      <c r="W639" s="70">
        <f t="shared" si="240"/>
        <v>593241612853</v>
      </c>
      <c r="X639" s="70">
        <v>356953709213</v>
      </c>
      <c r="Y639" s="70">
        <v>0</v>
      </c>
      <c r="Z639" s="70">
        <v>0</v>
      </c>
      <c r="AA639" s="70">
        <v>73720570195</v>
      </c>
      <c r="AB639" s="70">
        <v>20793860445</v>
      </c>
      <c r="AC639" s="70">
        <v>0</v>
      </c>
      <c r="AD639" s="70">
        <v>138773473000</v>
      </c>
      <c r="AE639" s="70">
        <v>3000000000</v>
      </c>
      <c r="AF639" s="70">
        <f t="shared" si="241"/>
        <v>614259836840</v>
      </c>
      <c r="AG639" s="70">
        <v>62252481903</v>
      </c>
      <c r="AH639" s="70">
        <v>191767143119</v>
      </c>
      <c r="AI639" s="70">
        <v>360240211818</v>
      </c>
      <c r="AJ639" s="70">
        <f t="shared" si="242"/>
        <v>59400000000</v>
      </c>
      <c r="AK639" s="70">
        <v>59400000000</v>
      </c>
      <c r="AL639" s="70">
        <v>0</v>
      </c>
      <c r="AM639" s="70">
        <v>0</v>
      </c>
      <c r="AN639" s="70">
        <v>0</v>
      </c>
      <c r="AO639" s="70">
        <v>0</v>
      </c>
      <c r="AP639" s="70">
        <v>0</v>
      </c>
      <c r="AQ639" s="70">
        <f t="shared" si="243"/>
        <v>24000000000</v>
      </c>
      <c r="AR639" s="70">
        <v>0</v>
      </c>
      <c r="AS639" s="70">
        <v>22000000000</v>
      </c>
      <c r="AT639" s="70">
        <v>2000000000</v>
      </c>
      <c r="AU639" s="70">
        <v>0</v>
      </c>
      <c r="AV639" s="71">
        <f t="shared" si="244"/>
        <v>-35400000000</v>
      </c>
      <c r="AW639" s="71">
        <f t="shared" si="261"/>
        <v>35400000000</v>
      </c>
      <c r="AX639" s="60">
        <f t="shared" si="250"/>
        <v>0</v>
      </c>
      <c r="AY639" s="72">
        <v>1</v>
      </c>
      <c r="AZ639" s="73"/>
      <c r="BA639" s="52">
        <v>1</v>
      </c>
      <c r="BB639" s="64"/>
      <c r="BC639" s="64"/>
      <c r="BD639" s="64"/>
      <c r="BE639" s="64">
        <v>1</v>
      </c>
      <c r="BF639" s="64"/>
      <c r="BG639" s="74" t="s">
        <v>96</v>
      </c>
      <c r="BH639" s="74" t="s">
        <v>102</v>
      </c>
      <c r="BJ639" s="64">
        <v>1</v>
      </c>
    </row>
    <row r="640" spans="1:62" s="74" customFormat="1" ht="15" customHeight="1" x14ac:dyDescent="0.25">
      <c r="A640" s="53">
        <f t="shared" si="267"/>
        <v>477</v>
      </c>
      <c r="B640" s="53">
        <f t="shared" si="267"/>
        <v>11</v>
      </c>
      <c r="C640" s="68" t="s">
        <v>776</v>
      </c>
      <c r="D640" s="55" t="s">
        <v>99</v>
      </c>
      <c r="E640" s="56">
        <v>42369</v>
      </c>
      <c r="F640" s="69">
        <f t="shared" si="235"/>
        <v>1522912342000</v>
      </c>
      <c r="G640" s="70">
        <f t="shared" si="236"/>
        <v>12300000000</v>
      </c>
      <c r="H640" s="70">
        <v>600000000</v>
      </c>
      <c r="I640" s="70">
        <v>100000000</v>
      </c>
      <c r="J640" s="70">
        <v>600000000</v>
      </c>
      <c r="K640" s="70">
        <v>11000000000</v>
      </c>
      <c r="L640" s="70">
        <f t="shared" si="237"/>
        <v>1023866706000</v>
      </c>
      <c r="M640" s="70">
        <v>82238177000</v>
      </c>
      <c r="N640" s="70">
        <v>635132489000</v>
      </c>
      <c r="O640" s="70">
        <v>306496040000</v>
      </c>
      <c r="P640" s="70">
        <f t="shared" si="238"/>
        <v>486745636000</v>
      </c>
      <c r="Q640" s="70">
        <v>0</v>
      </c>
      <c r="R640" s="70">
        <v>0</v>
      </c>
      <c r="S640" s="70">
        <v>8159741000</v>
      </c>
      <c r="T640" s="70">
        <v>126725154000</v>
      </c>
      <c r="U640" s="70">
        <f>138773384000+213087357000</f>
        <v>351860741000</v>
      </c>
      <c r="V640" s="70">
        <f t="shared" si="239"/>
        <v>1520412342000</v>
      </c>
      <c r="W640" s="70">
        <f t="shared" si="240"/>
        <v>682860522800</v>
      </c>
      <c r="X640" s="70">
        <v>255090238800</v>
      </c>
      <c r="Y640" s="70">
        <v>0</v>
      </c>
      <c r="Z640" s="70">
        <v>1840000000</v>
      </c>
      <c r="AA640" s="70">
        <v>60100000000</v>
      </c>
      <c r="AB640" s="70">
        <v>56548000000</v>
      </c>
      <c r="AC640" s="70">
        <v>40000000</v>
      </c>
      <c r="AD640" s="70">
        <v>307842284000</v>
      </c>
      <c r="AE640" s="70">
        <v>1400000000</v>
      </c>
      <c r="AF640" s="70">
        <f t="shared" si="241"/>
        <v>837551819200</v>
      </c>
      <c r="AG640" s="70">
        <v>61410566000</v>
      </c>
      <c r="AH640" s="70">
        <v>284313438700</v>
      </c>
      <c r="AI640" s="70">
        <v>491827814500</v>
      </c>
      <c r="AJ640" s="70">
        <f t="shared" si="242"/>
        <v>0</v>
      </c>
      <c r="AK640" s="70">
        <v>0</v>
      </c>
      <c r="AL640" s="70">
        <v>0</v>
      </c>
      <c r="AM640" s="70">
        <v>0</v>
      </c>
      <c r="AN640" s="70">
        <v>0</v>
      </c>
      <c r="AO640" s="70">
        <v>0</v>
      </c>
      <c r="AP640" s="70">
        <v>0</v>
      </c>
      <c r="AQ640" s="70">
        <f t="shared" si="243"/>
        <v>2500000000</v>
      </c>
      <c r="AR640" s="70">
        <v>0</v>
      </c>
      <c r="AS640" s="70">
        <v>2500000000</v>
      </c>
      <c r="AT640" s="70">
        <v>0</v>
      </c>
      <c r="AU640" s="70">
        <v>0</v>
      </c>
      <c r="AV640" s="71">
        <f t="shared" si="244"/>
        <v>2500000000</v>
      </c>
      <c r="AW640" s="71">
        <f t="shared" si="261"/>
        <v>-2500000000</v>
      </c>
      <c r="AX640" s="60">
        <f t="shared" si="250"/>
        <v>0</v>
      </c>
      <c r="AY640" s="72">
        <v>1</v>
      </c>
      <c r="AZ640" s="73"/>
      <c r="BA640" s="63">
        <v>1</v>
      </c>
      <c r="BB640" s="64"/>
      <c r="BC640" s="64"/>
      <c r="BD640" s="64"/>
      <c r="BE640" s="64"/>
      <c r="BF640" s="64"/>
      <c r="BG640" s="74" t="s">
        <v>163</v>
      </c>
      <c r="BH640" s="74" t="s">
        <v>114</v>
      </c>
      <c r="BJ640" s="64"/>
    </row>
    <row r="641" spans="1:62" s="74" customFormat="1" ht="15" customHeight="1" x14ac:dyDescent="0.25">
      <c r="A641" s="53">
        <f t="shared" si="267"/>
        <v>478</v>
      </c>
      <c r="B641" s="53">
        <f t="shared" si="267"/>
        <v>12</v>
      </c>
      <c r="C641" s="68" t="s">
        <v>777</v>
      </c>
      <c r="D641" s="55" t="s">
        <v>94</v>
      </c>
      <c r="E641" s="56">
        <v>42382</v>
      </c>
      <c r="F641" s="69">
        <f t="shared" si="235"/>
        <v>1271024358717</v>
      </c>
      <c r="G641" s="70">
        <f t="shared" si="236"/>
        <v>5350000000</v>
      </c>
      <c r="H641" s="70">
        <v>775000000</v>
      </c>
      <c r="I641" s="70">
        <v>270000000</v>
      </c>
      <c r="J641" s="70">
        <v>1500000000</v>
      </c>
      <c r="K641" s="70">
        <v>2805000000</v>
      </c>
      <c r="L641" s="70">
        <f t="shared" si="237"/>
        <v>1109747957000</v>
      </c>
      <c r="M641" s="70">
        <v>115681286000</v>
      </c>
      <c r="N641" s="70">
        <v>726013440000</v>
      </c>
      <c r="O641" s="70">
        <v>268053231000</v>
      </c>
      <c r="P641" s="70">
        <f t="shared" si="238"/>
        <v>155926401717</v>
      </c>
      <c r="Q641" s="70">
        <v>0</v>
      </c>
      <c r="R641" s="70">
        <v>0</v>
      </c>
      <c r="S641" s="70">
        <v>3321514717</v>
      </c>
      <c r="T641" s="70">
        <v>101603895000</v>
      </c>
      <c r="U641" s="70">
        <v>51000992000</v>
      </c>
      <c r="V641" s="70">
        <f t="shared" si="239"/>
        <v>1330298078943</v>
      </c>
      <c r="W641" s="70">
        <f t="shared" si="240"/>
        <v>251675950951.35001</v>
      </c>
      <c r="X641" s="70">
        <v>168166790951.35001</v>
      </c>
      <c r="Y641" s="70">
        <v>0</v>
      </c>
      <c r="Z641" s="70">
        <v>9800000000</v>
      </c>
      <c r="AA641" s="70">
        <v>13580000000</v>
      </c>
      <c r="AB641" s="70">
        <v>20100000000</v>
      </c>
      <c r="AC641" s="70">
        <v>0</v>
      </c>
      <c r="AD641" s="70">
        <v>39029160000</v>
      </c>
      <c r="AE641" s="70">
        <v>1000000000</v>
      </c>
      <c r="AF641" s="70">
        <f t="shared" si="241"/>
        <v>1078622127991.65</v>
      </c>
      <c r="AG641" s="70">
        <v>176896430253</v>
      </c>
      <c r="AH641" s="70">
        <v>377842092826</v>
      </c>
      <c r="AI641" s="70">
        <v>523883604912.65002</v>
      </c>
      <c r="AJ641" s="70">
        <f t="shared" si="242"/>
        <v>67428909400</v>
      </c>
      <c r="AK641" s="70">
        <v>67428909400</v>
      </c>
      <c r="AL641" s="70">
        <v>0</v>
      </c>
      <c r="AM641" s="70">
        <v>0</v>
      </c>
      <c r="AN641" s="70">
        <v>0</v>
      </c>
      <c r="AO641" s="70">
        <v>0</v>
      </c>
      <c r="AP641" s="70">
        <v>0</v>
      </c>
      <c r="AQ641" s="70">
        <f t="shared" si="243"/>
        <v>8155189174</v>
      </c>
      <c r="AR641" s="70">
        <v>0</v>
      </c>
      <c r="AS641" s="70">
        <v>3000000000</v>
      </c>
      <c r="AT641" s="70">
        <v>5155189174</v>
      </c>
      <c r="AU641" s="70">
        <v>0</v>
      </c>
      <c r="AV641" s="71">
        <f t="shared" si="244"/>
        <v>-59273720226</v>
      </c>
      <c r="AW641" s="71">
        <f t="shared" si="261"/>
        <v>59273720226</v>
      </c>
      <c r="AX641" s="60">
        <f t="shared" si="250"/>
        <v>0</v>
      </c>
      <c r="AY641" s="72"/>
      <c r="AZ641" s="73">
        <v>1</v>
      </c>
      <c r="BA641" s="63">
        <v>1</v>
      </c>
      <c r="BB641" s="64"/>
      <c r="BC641" s="64"/>
      <c r="BD641" s="64"/>
      <c r="BE641" s="64"/>
      <c r="BF641" s="64"/>
      <c r="BG641" s="74" t="s">
        <v>163</v>
      </c>
      <c r="BH641" s="74" t="s">
        <v>114</v>
      </c>
      <c r="BJ641" s="64"/>
    </row>
    <row r="642" spans="1:62" ht="15" customHeight="1" x14ac:dyDescent="0.25">
      <c r="A642" s="53">
        <f t="shared" si="267"/>
        <v>479</v>
      </c>
      <c r="B642" s="53">
        <f t="shared" si="267"/>
        <v>13</v>
      </c>
      <c r="C642" s="54" t="s">
        <v>778</v>
      </c>
      <c r="D642" s="55" t="s">
        <v>94</v>
      </c>
      <c r="E642" s="56">
        <v>42460</v>
      </c>
      <c r="F642" s="57">
        <f t="shared" si="235"/>
        <v>1295958863660</v>
      </c>
      <c r="G642" s="58">
        <f t="shared" si="236"/>
        <v>22667267500</v>
      </c>
      <c r="H642" s="58">
        <v>3534893000</v>
      </c>
      <c r="I642" s="58">
        <v>1711500000</v>
      </c>
      <c r="J642" s="58">
        <v>3800000000</v>
      </c>
      <c r="K642" s="58">
        <v>13620874500</v>
      </c>
      <c r="L642" s="58">
        <f t="shared" si="237"/>
        <v>1059114423160</v>
      </c>
      <c r="M642" s="58">
        <v>57896652000</v>
      </c>
      <c r="N642" s="58">
        <v>788251805000</v>
      </c>
      <c r="O642" s="58">
        <v>212965966160</v>
      </c>
      <c r="P642" s="58">
        <f t="shared" si="238"/>
        <v>214177173000</v>
      </c>
      <c r="Q642" s="58">
        <v>0</v>
      </c>
      <c r="R642" s="58">
        <v>0</v>
      </c>
      <c r="S642" s="58">
        <v>5683831000</v>
      </c>
      <c r="T642" s="58">
        <v>208493342000</v>
      </c>
      <c r="U642" s="58">
        <v>0</v>
      </c>
      <c r="V642" s="58">
        <f t="shared" si="239"/>
        <v>1293458863660</v>
      </c>
      <c r="W642" s="58">
        <f t="shared" si="240"/>
        <v>574327242250</v>
      </c>
      <c r="X642" s="58">
        <v>254552719590</v>
      </c>
      <c r="Y642" s="58">
        <v>0</v>
      </c>
      <c r="Z642" s="58">
        <v>0</v>
      </c>
      <c r="AA642" s="58">
        <v>107290000000</v>
      </c>
      <c r="AB642" s="58">
        <v>10197625000</v>
      </c>
      <c r="AC642" s="58">
        <v>0</v>
      </c>
      <c r="AD642" s="58">
        <v>197286897660</v>
      </c>
      <c r="AE642" s="58">
        <v>5000000000</v>
      </c>
      <c r="AF642" s="58">
        <f t="shared" si="241"/>
        <v>719131621410</v>
      </c>
      <c r="AG642" s="58">
        <v>112811688000</v>
      </c>
      <c r="AH642" s="58">
        <v>296251530717</v>
      </c>
      <c r="AI642" s="58">
        <v>310068402693</v>
      </c>
      <c r="AJ642" s="58">
        <f t="shared" si="242"/>
        <v>0</v>
      </c>
      <c r="AK642" s="58">
        <v>0</v>
      </c>
      <c r="AL642" s="58">
        <v>0</v>
      </c>
      <c r="AM642" s="58">
        <v>0</v>
      </c>
      <c r="AN642" s="58">
        <v>0</v>
      </c>
      <c r="AO642" s="58">
        <v>0</v>
      </c>
      <c r="AP642" s="58">
        <v>0</v>
      </c>
      <c r="AQ642" s="58">
        <f t="shared" si="243"/>
        <v>2500000000</v>
      </c>
      <c r="AR642" s="58">
        <v>0</v>
      </c>
      <c r="AS642" s="58">
        <v>2500000000</v>
      </c>
      <c r="AT642" s="58">
        <v>0</v>
      </c>
      <c r="AU642" s="58">
        <v>0</v>
      </c>
      <c r="AV642" s="59">
        <f t="shared" si="244"/>
        <v>2500000000</v>
      </c>
      <c r="AW642" s="59">
        <f t="shared" si="261"/>
        <v>-2500000000</v>
      </c>
      <c r="AX642" s="60">
        <f t="shared" si="250"/>
        <v>0</v>
      </c>
      <c r="AY642" s="61"/>
      <c r="AZ642" s="62">
        <v>1</v>
      </c>
      <c r="BA642" s="63">
        <v>1</v>
      </c>
      <c r="BB642" s="6"/>
      <c r="BC642" s="6"/>
      <c r="BD642" s="6"/>
      <c r="BG642" s="5" t="s">
        <v>163</v>
      </c>
      <c r="BH642" s="5" t="s">
        <v>114</v>
      </c>
    </row>
    <row r="643" spans="1:62" s="74" customFormat="1" ht="15" customHeight="1" x14ac:dyDescent="0.25">
      <c r="A643" s="53">
        <f t="shared" si="267"/>
        <v>480</v>
      </c>
      <c r="B643" s="53">
        <f t="shared" si="267"/>
        <v>14</v>
      </c>
      <c r="C643" s="68" t="s">
        <v>779</v>
      </c>
      <c r="D643" s="55" t="s">
        <v>94</v>
      </c>
      <c r="E643" s="56">
        <v>42397</v>
      </c>
      <c r="F643" s="69">
        <f t="shared" si="235"/>
        <v>1186173892020</v>
      </c>
      <c r="G643" s="70">
        <f t="shared" si="236"/>
        <v>2000000000</v>
      </c>
      <c r="H643" s="70">
        <v>0</v>
      </c>
      <c r="I643" s="70">
        <v>1000000000</v>
      </c>
      <c r="J643" s="70">
        <v>0</v>
      </c>
      <c r="K643" s="70">
        <v>1000000000</v>
      </c>
      <c r="L643" s="70">
        <f t="shared" si="237"/>
        <v>1019275471020</v>
      </c>
      <c r="M643" s="70">
        <v>80737642000</v>
      </c>
      <c r="N643" s="70">
        <v>633972633000</v>
      </c>
      <c r="O643" s="70">
        <v>304565196020</v>
      </c>
      <c r="P643" s="70">
        <f t="shared" si="238"/>
        <v>164898421000</v>
      </c>
      <c r="Q643" s="70">
        <v>0</v>
      </c>
      <c r="R643" s="70">
        <v>0</v>
      </c>
      <c r="S643" s="70">
        <v>4030184000</v>
      </c>
      <c r="T643" s="70">
        <v>107773285000</v>
      </c>
      <c r="U643" s="70">
        <f>7374106000+45720846000</f>
        <v>53094952000</v>
      </c>
      <c r="V643" s="70">
        <f t="shared" si="239"/>
        <v>1243996123420.49</v>
      </c>
      <c r="W643" s="70">
        <f t="shared" si="240"/>
        <v>356123214884.48999</v>
      </c>
      <c r="X643" s="70">
        <v>204126791434.48999</v>
      </c>
      <c r="Y643" s="70">
        <v>0</v>
      </c>
      <c r="Z643" s="70">
        <v>0</v>
      </c>
      <c r="AA643" s="70">
        <v>21360000000</v>
      </c>
      <c r="AB643" s="70">
        <v>54539249850</v>
      </c>
      <c r="AC643" s="70">
        <v>0</v>
      </c>
      <c r="AD643" s="70">
        <v>74597173600</v>
      </c>
      <c r="AE643" s="70">
        <v>1500000000</v>
      </c>
      <c r="AF643" s="70">
        <f t="shared" si="241"/>
        <v>887872908536</v>
      </c>
      <c r="AG643" s="70">
        <v>61614064250</v>
      </c>
      <c r="AH643" s="70">
        <v>256514049978</v>
      </c>
      <c r="AI643" s="70">
        <v>569744794308</v>
      </c>
      <c r="AJ643" s="70">
        <f t="shared" si="242"/>
        <v>57822231400.489998</v>
      </c>
      <c r="AK643" s="70">
        <v>57822231400.489998</v>
      </c>
      <c r="AL643" s="70">
        <v>0</v>
      </c>
      <c r="AM643" s="70">
        <v>0</v>
      </c>
      <c r="AN643" s="70">
        <v>0</v>
      </c>
      <c r="AO643" s="70">
        <v>0</v>
      </c>
      <c r="AP643" s="70">
        <v>0</v>
      </c>
      <c r="AQ643" s="70">
        <f t="shared" si="243"/>
        <v>0</v>
      </c>
      <c r="AR643" s="70">
        <v>0</v>
      </c>
      <c r="AS643" s="70">
        <v>0</v>
      </c>
      <c r="AT643" s="70">
        <v>0</v>
      </c>
      <c r="AU643" s="70">
        <v>0</v>
      </c>
      <c r="AV643" s="71">
        <f t="shared" si="244"/>
        <v>-57822231400.48999</v>
      </c>
      <c r="AW643" s="71">
        <f t="shared" si="261"/>
        <v>57822231400.489998</v>
      </c>
      <c r="AX643" s="60">
        <f t="shared" si="250"/>
        <v>0</v>
      </c>
      <c r="AY643" s="72"/>
      <c r="AZ643" s="73">
        <v>1</v>
      </c>
      <c r="BA643" s="63">
        <v>1</v>
      </c>
      <c r="BB643" s="64"/>
      <c r="BC643" s="64"/>
      <c r="BD643" s="64"/>
      <c r="BE643" s="64"/>
      <c r="BF643" s="64"/>
      <c r="BG643" s="74" t="s">
        <v>163</v>
      </c>
      <c r="BH643" s="74" t="s">
        <v>114</v>
      </c>
      <c r="BJ643" s="64"/>
    </row>
    <row r="644" spans="1:62" s="74" customFormat="1" ht="15" customHeight="1" x14ac:dyDescent="0.25">
      <c r="A644" s="53">
        <f t="shared" si="267"/>
        <v>481</v>
      </c>
      <c r="B644" s="53">
        <f t="shared" si="267"/>
        <v>15</v>
      </c>
      <c r="C644" s="68" t="s">
        <v>780</v>
      </c>
      <c r="D644" s="55" t="s">
        <v>94</v>
      </c>
      <c r="E644" s="56">
        <v>42396</v>
      </c>
      <c r="F644" s="69">
        <f t="shared" ref="F644:F676" si="268">G644+L644+P644</f>
        <v>2207070374681</v>
      </c>
      <c r="G644" s="70">
        <f t="shared" ref="G644:G676" si="269">H644+I644+J644+K644</f>
        <v>137469389806</v>
      </c>
      <c r="H644" s="70">
        <v>21066487632</v>
      </c>
      <c r="I644" s="70">
        <v>56430254134</v>
      </c>
      <c r="J644" s="70">
        <v>11500903904</v>
      </c>
      <c r="K644" s="70">
        <v>48471744136</v>
      </c>
      <c r="L644" s="70">
        <f t="shared" ref="L644:L676" si="270">M644+N644+O644</f>
        <v>1775652690000</v>
      </c>
      <c r="M644" s="70">
        <v>140060100000</v>
      </c>
      <c r="N644" s="70">
        <v>1232993700000</v>
      </c>
      <c r="O644" s="70">
        <v>402598890000</v>
      </c>
      <c r="P644" s="70">
        <f t="shared" ref="P644:P676" si="271">Q644+R644+S644+T644+U644</f>
        <v>293948294875</v>
      </c>
      <c r="Q644" s="70">
        <v>1250000000</v>
      </c>
      <c r="R644" s="70">
        <v>0</v>
      </c>
      <c r="S644" s="70">
        <v>32714319875</v>
      </c>
      <c r="T644" s="70">
        <v>102513472000</v>
      </c>
      <c r="U644" s="70">
        <v>157470503000</v>
      </c>
      <c r="V644" s="70">
        <f t="shared" ref="V644:V676" si="272">W644+AF644</f>
        <v>2302754192603.5498</v>
      </c>
      <c r="W644" s="70">
        <f t="shared" ref="W644:W676" si="273">X644+Y644+Z644+AA644+AB644+AC644+AD644+AE644</f>
        <v>1005833444402</v>
      </c>
      <c r="X644" s="70">
        <v>639650637513</v>
      </c>
      <c r="Y644" s="70">
        <v>0</v>
      </c>
      <c r="Z644" s="70">
        <v>0</v>
      </c>
      <c r="AA644" s="70">
        <v>38034128058</v>
      </c>
      <c r="AB644" s="70">
        <v>15809717560</v>
      </c>
      <c r="AC644" s="70">
        <v>0</v>
      </c>
      <c r="AD644" s="70">
        <v>310338961271</v>
      </c>
      <c r="AE644" s="70">
        <v>2000000000</v>
      </c>
      <c r="AF644" s="70">
        <f t="shared" ref="AF644:AF676" si="274">AG644+AH644+AI644</f>
        <v>1296920748201.55</v>
      </c>
      <c r="AG644" s="70">
        <v>115363422000</v>
      </c>
      <c r="AH644" s="70">
        <v>658968613566.80005</v>
      </c>
      <c r="AI644" s="70">
        <v>522588712634.75</v>
      </c>
      <c r="AJ644" s="70">
        <f t="shared" ref="AJ644:AJ676" si="275">AK644+AL644+AM644+AN644+AO644+AP644</f>
        <v>103683817922.55</v>
      </c>
      <c r="AK644" s="70">
        <v>103683817922.55</v>
      </c>
      <c r="AL644" s="70">
        <v>0</v>
      </c>
      <c r="AM644" s="70">
        <v>0</v>
      </c>
      <c r="AN644" s="70">
        <v>0</v>
      </c>
      <c r="AO644" s="70">
        <v>0</v>
      </c>
      <c r="AP644" s="70">
        <v>0</v>
      </c>
      <c r="AQ644" s="70">
        <f t="shared" ref="AQ644:AQ676" si="276">AR644+AS644+AT644+AU644</f>
        <v>8000000000</v>
      </c>
      <c r="AR644" s="70">
        <v>0</v>
      </c>
      <c r="AS644" s="70">
        <v>8000000000</v>
      </c>
      <c r="AT644" s="70">
        <v>0</v>
      </c>
      <c r="AU644" s="70">
        <v>0</v>
      </c>
      <c r="AV644" s="71">
        <f t="shared" ref="AV644:AV676" si="277">F644-V644</f>
        <v>-95683817922.549805</v>
      </c>
      <c r="AW644" s="71">
        <f t="shared" si="261"/>
        <v>95683817922.550003</v>
      </c>
      <c r="AX644" s="60">
        <f t="shared" si="250"/>
        <v>1.983642578125E-4</v>
      </c>
      <c r="AY644" s="72"/>
      <c r="AZ644" s="73">
        <v>1</v>
      </c>
      <c r="BA644" s="52">
        <v>1</v>
      </c>
      <c r="BB644" s="64"/>
      <c r="BC644" s="64"/>
      <c r="BD644" s="64"/>
      <c r="BE644" s="52">
        <v>1</v>
      </c>
      <c r="BF644" s="64"/>
      <c r="BG644" s="74" t="s">
        <v>96</v>
      </c>
      <c r="BH644" s="74" t="s">
        <v>97</v>
      </c>
      <c r="BJ644" s="64">
        <v>1</v>
      </c>
    </row>
    <row r="645" spans="1:62" ht="15" customHeight="1" x14ac:dyDescent="0.25">
      <c r="A645" s="53">
        <f t="shared" si="267"/>
        <v>482</v>
      </c>
      <c r="B645" s="53">
        <f t="shared" si="267"/>
        <v>16</v>
      </c>
      <c r="C645" s="54" t="s">
        <v>781</v>
      </c>
      <c r="D645" s="55" t="s">
        <v>94</v>
      </c>
      <c r="E645" s="56">
        <v>42464</v>
      </c>
      <c r="F645" s="57">
        <f t="shared" si="268"/>
        <v>2669141223916</v>
      </c>
      <c r="G645" s="58">
        <f t="shared" si="269"/>
        <v>353087541516</v>
      </c>
      <c r="H645" s="58">
        <v>197561094076</v>
      </c>
      <c r="I645" s="58">
        <v>17165047000</v>
      </c>
      <c r="J645" s="58">
        <v>15500000000</v>
      </c>
      <c r="K645" s="58">
        <v>122861400440</v>
      </c>
      <c r="L645" s="58">
        <f t="shared" si="270"/>
        <v>1971404848770</v>
      </c>
      <c r="M645" s="58">
        <v>1043894401770</v>
      </c>
      <c r="N645" s="58">
        <v>621198353000</v>
      </c>
      <c r="O645" s="58">
        <v>306312094000</v>
      </c>
      <c r="P645" s="58">
        <f t="shared" si="271"/>
        <v>344648833630</v>
      </c>
      <c r="Q645" s="58">
        <v>0</v>
      </c>
      <c r="R645" s="58">
        <v>0</v>
      </c>
      <c r="S645" s="58">
        <v>77561469630</v>
      </c>
      <c r="T645" s="58">
        <v>186887364000</v>
      </c>
      <c r="U645" s="58">
        <v>80200000000</v>
      </c>
      <c r="V645" s="58">
        <f t="shared" si="272"/>
        <v>2759141223916</v>
      </c>
      <c r="W645" s="58">
        <f t="shared" si="273"/>
        <v>849355907916</v>
      </c>
      <c r="X645" s="58">
        <v>633924738916</v>
      </c>
      <c r="Y645" s="58">
        <v>0</v>
      </c>
      <c r="Z645" s="58">
        <v>10000000000</v>
      </c>
      <c r="AA645" s="58">
        <v>19225000000</v>
      </c>
      <c r="AB645" s="58">
        <v>68875000000</v>
      </c>
      <c r="AC645" s="58">
        <v>0</v>
      </c>
      <c r="AD645" s="58">
        <v>115331169000</v>
      </c>
      <c r="AE645" s="58">
        <v>2000000000</v>
      </c>
      <c r="AF645" s="58">
        <f t="shared" si="274"/>
        <v>1909785316000</v>
      </c>
      <c r="AG645" s="58">
        <v>168275201999</v>
      </c>
      <c r="AH645" s="58">
        <v>919413432445</v>
      </c>
      <c r="AI645" s="58">
        <v>822096681556</v>
      </c>
      <c r="AJ645" s="58">
        <f t="shared" si="275"/>
        <v>105877000000</v>
      </c>
      <c r="AK645" s="58">
        <v>105877000000</v>
      </c>
      <c r="AL645" s="58">
        <v>0</v>
      </c>
      <c r="AM645" s="58">
        <v>0</v>
      </c>
      <c r="AN645" s="58">
        <v>0</v>
      </c>
      <c r="AO645" s="58">
        <v>0</v>
      </c>
      <c r="AP645" s="58">
        <v>0</v>
      </c>
      <c r="AQ645" s="58">
        <f t="shared" si="276"/>
        <v>15877000000</v>
      </c>
      <c r="AR645" s="58">
        <v>0</v>
      </c>
      <c r="AS645" s="58">
        <v>15000000000</v>
      </c>
      <c r="AT645" s="58">
        <v>877000000</v>
      </c>
      <c r="AU645" s="58">
        <v>0</v>
      </c>
      <c r="AV645" s="59">
        <f t="shared" si="277"/>
        <v>-90000000000</v>
      </c>
      <c r="AW645" s="59">
        <f t="shared" si="261"/>
        <v>90000000000</v>
      </c>
      <c r="AX645" s="60">
        <f t="shared" si="250"/>
        <v>0</v>
      </c>
      <c r="AY645" s="61"/>
      <c r="AZ645" s="62">
        <v>1</v>
      </c>
      <c r="BA645" s="63">
        <v>1</v>
      </c>
      <c r="BB645" s="6"/>
      <c r="BC645" s="6"/>
      <c r="BD645" s="6"/>
      <c r="BG645" s="5" t="s">
        <v>163</v>
      </c>
      <c r="BH645" s="5" t="s">
        <v>114</v>
      </c>
    </row>
    <row r="646" spans="1:62" s="74" customFormat="1" ht="15" customHeight="1" x14ac:dyDescent="0.25">
      <c r="A646" s="53">
        <f t="shared" si="267"/>
        <v>483</v>
      </c>
      <c r="B646" s="53">
        <f t="shared" si="267"/>
        <v>17</v>
      </c>
      <c r="C646" s="68" t="s">
        <v>782</v>
      </c>
      <c r="D646" s="55" t="s">
        <v>113</v>
      </c>
      <c r="E646" s="56">
        <v>42360</v>
      </c>
      <c r="F646" s="69">
        <f t="shared" si="268"/>
        <v>1286926007103</v>
      </c>
      <c r="G646" s="70">
        <f t="shared" si="269"/>
        <v>21590000000</v>
      </c>
      <c r="H646" s="70">
        <v>9457000000</v>
      </c>
      <c r="I646" s="70">
        <v>7567654000</v>
      </c>
      <c r="J646" s="70">
        <v>3545346000</v>
      </c>
      <c r="K646" s="70">
        <v>1020000000</v>
      </c>
      <c r="L646" s="70">
        <f t="shared" si="270"/>
        <v>1055951314103</v>
      </c>
      <c r="M646" s="70">
        <v>73995145783</v>
      </c>
      <c r="N646" s="70">
        <v>709592553000</v>
      </c>
      <c r="O646" s="70">
        <v>272363615320</v>
      </c>
      <c r="P646" s="70">
        <f t="shared" si="271"/>
        <v>209384693000</v>
      </c>
      <c r="Q646" s="70">
        <v>1719068000</v>
      </c>
      <c r="R646" s="70">
        <v>0</v>
      </c>
      <c r="S646" s="70">
        <v>21142444000</v>
      </c>
      <c r="T646" s="70">
        <v>137881988000</v>
      </c>
      <c r="U646" s="70">
        <v>48641193000</v>
      </c>
      <c r="V646" s="70">
        <f t="shared" si="272"/>
        <v>1220418757103</v>
      </c>
      <c r="W646" s="70">
        <f t="shared" si="273"/>
        <v>563370193335</v>
      </c>
      <c r="X646" s="70">
        <v>463019000335</v>
      </c>
      <c r="Y646" s="70">
        <v>3455000000</v>
      </c>
      <c r="Z646" s="70">
        <v>0</v>
      </c>
      <c r="AA646" s="70">
        <v>12000000000</v>
      </c>
      <c r="AB646" s="70">
        <v>30155000000</v>
      </c>
      <c r="AC646" s="70">
        <v>0</v>
      </c>
      <c r="AD646" s="70">
        <v>49741193000</v>
      </c>
      <c r="AE646" s="70">
        <v>5000000000</v>
      </c>
      <c r="AF646" s="70">
        <f t="shared" si="274"/>
        <v>657048563768</v>
      </c>
      <c r="AG646" s="70">
        <v>7629914200</v>
      </c>
      <c r="AH646" s="70">
        <v>322425190844</v>
      </c>
      <c r="AI646" s="70">
        <v>326993458724</v>
      </c>
      <c r="AJ646" s="70">
        <f t="shared" si="275"/>
        <v>492750000</v>
      </c>
      <c r="AK646" s="70">
        <v>492750000</v>
      </c>
      <c r="AL646" s="70">
        <v>0</v>
      </c>
      <c r="AM646" s="70">
        <v>0</v>
      </c>
      <c r="AN646" s="70">
        <v>0</v>
      </c>
      <c r="AO646" s="70">
        <v>0</v>
      </c>
      <c r="AP646" s="70">
        <v>0</v>
      </c>
      <c r="AQ646" s="70">
        <f t="shared" si="276"/>
        <v>67000000000</v>
      </c>
      <c r="AR646" s="70">
        <v>0</v>
      </c>
      <c r="AS646" s="70">
        <v>2000000000</v>
      </c>
      <c r="AT646" s="70">
        <v>65000000000</v>
      </c>
      <c r="AU646" s="70">
        <v>0</v>
      </c>
      <c r="AV646" s="71">
        <f t="shared" si="277"/>
        <v>66507250000</v>
      </c>
      <c r="AW646" s="71">
        <f t="shared" si="261"/>
        <v>-66507250000</v>
      </c>
      <c r="AX646" s="60">
        <f t="shared" si="250"/>
        <v>0</v>
      </c>
      <c r="AY646" s="72">
        <v>1</v>
      </c>
      <c r="AZ646" s="73"/>
      <c r="BA646" s="52">
        <v>1</v>
      </c>
      <c r="BB646" s="64"/>
      <c r="BC646" s="64"/>
      <c r="BD646" s="64"/>
      <c r="BE646" s="52">
        <v>1</v>
      </c>
      <c r="BF646" s="64"/>
      <c r="BG646" s="74" t="s">
        <v>96</v>
      </c>
      <c r="BH646" s="74" t="s">
        <v>109</v>
      </c>
      <c r="BJ646" s="64">
        <v>1</v>
      </c>
    </row>
    <row r="647" spans="1:62" s="74" customFormat="1" ht="15" customHeight="1" x14ac:dyDescent="0.25">
      <c r="A647" s="53">
        <f t="shared" ref="A647:B658" si="278">A646+1</f>
        <v>484</v>
      </c>
      <c r="B647" s="53">
        <f t="shared" si="278"/>
        <v>18</v>
      </c>
      <c r="C647" s="68" t="s">
        <v>783</v>
      </c>
      <c r="D647" s="55" t="s">
        <v>94</v>
      </c>
      <c r="E647" s="56">
        <v>42397</v>
      </c>
      <c r="F647" s="69">
        <f t="shared" si="268"/>
        <v>1202257160160</v>
      </c>
      <c r="G647" s="70">
        <f t="shared" si="269"/>
        <v>4000000000</v>
      </c>
      <c r="H647" s="70">
        <v>300000000</v>
      </c>
      <c r="I647" s="70">
        <v>50000000</v>
      </c>
      <c r="J647" s="70">
        <v>1800000000</v>
      </c>
      <c r="K647" s="70">
        <v>1850000000</v>
      </c>
      <c r="L647" s="70">
        <f t="shared" si="270"/>
        <v>930267413160</v>
      </c>
      <c r="M647" s="70">
        <v>81798236000</v>
      </c>
      <c r="N647" s="70">
        <v>638900115000</v>
      </c>
      <c r="O647" s="70">
        <f>205915320000+3653742160</f>
        <v>209569062160</v>
      </c>
      <c r="P647" s="70">
        <f t="shared" si="271"/>
        <v>267989747000</v>
      </c>
      <c r="Q647" s="70">
        <v>0</v>
      </c>
      <c r="R647" s="70">
        <v>0</v>
      </c>
      <c r="S647" s="70">
        <v>5560189000</v>
      </c>
      <c r="T647" s="70">
        <v>257708630000</v>
      </c>
      <c r="U647" s="70">
        <v>4720928000</v>
      </c>
      <c r="V647" s="70">
        <f t="shared" si="272"/>
        <v>1202257160160</v>
      </c>
      <c r="W647" s="70">
        <f t="shared" si="273"/>
        <v>456623312545</v>
      </c>
      <c r="X647" s="70">
        <v>136863022718</v>
      </c>
      <c r="Y647" s="70">
        <v>0</v>
      </c>
      <c r="Z647" s="70">
        <v>1852720000</v>
      </c>
      <c r="AA647" s="70">
        <v>33104000000</v>
      </c>
      <c r="AB647" s="70">
        <v>36541577700</v>
      </c>
      <c r="AC647" s="70">
        <v>0</v>
      </c>
      <c r="AD647" s="70">
        <v>245261992127</v>
      </c>
      <c r="AE647" s="70">
        <v>3000000000</v>
      </c>
      <c r="AF647" s="70">
        <f t="shared" si="274"/>
        <v>745633847615</v>
      </c>
      <c r="AG647" s="70">
        <v>8840778300</v>
      </c>
      <c r="AH647" s="70">
        <v>237468430885</v>
      </c>
      <c r="AI647" s="70">
        <v>499324638430</v>
      </c>
      <c r="AJ647" s="70">
        <f t="shared" si="275"/>
        <v>0</v>
      </c>
      <c r="AK647" s="70">
        <v>0</v>
      </c>
      <c r="AL647" s="70">
        <v>0</v>
      </c>
      <c r="AM647" s="70">
        <v>0</v>
      </c>
      <c r="AN647" s="70">
        <v>0</v>
      </c>
      <c r="AO647" s="70">
        <v>0</v>
      </c>
      <c r="AP647" s="70">
        <v>0</v>
      </c>
      <c r="AQ647" s="70">
        <f t="shared" si="276"/>
        <v>0</v>
      </c>
      <c r="AR647" s="70">
        <v>0</v>
      </c>
      <c r="AS647" s="70">
        <v>0</v>
      </c>
      <c r="AT647" s="70">
        <v>0</v>
      </c>
      <c r="AU647" s="70">
        <v>0</v>
      </c>
      <c r="AV647" s="71">
        <f t="shared" si="277"/>
        <v>0</v>
      </c>
      <c r="AW647" s="71">
        <f t="shared" si="261"/>
        <v>0</v>
      </c>
      <c r="AX647" s="60">
        <f t="shared" si="250"/>
        <v>0</v>
      </c>
      <c r="AY647" s="72"/>
      <c r="AZ647" s="73">
        <v>1</v>
      </c>
      <c r="BA647" s="63">
        <v>1</v>
      </c>
      <c r="BB647" s="64"/>
      <c r="BC647" s="64"/>
      <c r="BD647" s="64"/>
      <c r="BE647" s="64"/>
      <c r="BF647" s="64"/>
      <c r="BG647" s="74" t="s">
        <v>163</v>
      </c>
      <c r="BH647" s="74" t="s">
        <v>114</v>
      </c>
      <c r="BJ647" s="64"/>
    </row>
    <row r="648" spans="1:62" ht="15" customHeight="1" x14ac:dyDescent="0.25">
      <c r="A648" s="53">
        <f t="shared" si="278"/>
        <v>485</v>
      </c>
      <c r="B648" s="53">
        <f t="shared" si="278"/>
        <v>19</v>
      </c>
      <c r="C648" s="68" t="s">
        <v>784</v>
      </c>
      <c r="D648" s="55" t="s">
        <v>94</v>
      </c>
      <c r="E648" s="56">
        <v>42401</v>
      </c>
      <c r="F648" s="57">
        <f t="shared" si="268"/>
        <v>1159110231260</v>
      </c>
      <c r="G648" s="58">
        <f t="shared" si="269"/>
        <v>16196200000</v>
      </c>
      <c r="H648" s="58">
        <v>157200000</v>
      </c>
      <c r="I648" s="58">
        <v>190000000</v>
      </c>
      <c r="J648" s="58">
        <v>1050000000</v>
      </c>
      <c r="K648" s="58">
        <v>14799000000</v>
      </c>
      <c r="L648" s="58">
        <f t="shared" si="270"/>
        <v>873928124000</v>
      </c>
      <c r="M648" s="58">
        <v>87218770000</v>
      </c>
      <c r="N648" s="58">
        <v>595471794000</v>
      </c>
      <c r="O648" s="58">
        <v>191237560000</v>
      </c>
      <c r="P648" s="58">
        <f t="shared" si="271"/>
        <v>268985907260</v>
      </c>
      <c r="Q648" s="58">
        <v>0</v>
      </c>
      <c r="R648" s="58">
        <v>0</v>
      </c>
      <c r="S648" s="58">
        <v>4422276000</v>
      </c>
      <c r="T648" s="58">
        <v>129049382260</v>
      </c>
      <c r="U648" s="58">
        <v>135514249000</v>
      </c>
      <c r="V648" s="58">
        <f t="shared" si="272"/>
        <v>1210197431259</v>
      </c>
      <c r="W648" s="58">
        <f t="shared" si="273"/>
        <v>582751958452</v>
      </c>
      <c r="X648" s="58">
        <v>376426693452</v>
      </c>
      <c r="Y648" s="58">
        <v>0</v>
      </c>
      <c r="Z648" s="58">
        <v>0</v>
      </c>
      <c r="AA648" s="58">
        <v>20730000000</v>
      </c>
      <c r="AB648" s="58">
        <v>33385000000</v>
      </c>
      <c r="AC648" s="58">
        <v>0</v>
      </c>
      <c r="AD648" s="58">
        <v>150210265000</v>
      </c>
      <c r="AE648" s="58">
        <v>2000000000</v>
      </c>
      <c r="AF648" s="58">
        <f t="shared" si="274"/>
        <v>627445472807</v>
      </c>
      <c r="AG648" s="58">
        <v>40823523800</v>
      </c>
      <c r="AH648" s="58">
        <v>314681333793</v>
      </c>
      <c r="AI648" s="58">
        <v>271940615214</v>
      </c>
      <c r="AJ648" s="58">
        <f t="shared" si="275"/>
        <v>51087199999</v>
      </c>
      <c r="AK648" s="58">
        <v>51087199999</v>
      </c>
      <c r="AL648" s="58">
        <v>0</v>
      </c>
      <c r="AM648" s="58">
        <v>0</v>
      </c>
      <c r="AN648" s="58">
        <v>0</v>
      </c>
      <c r="AO648" s="58">
        <v>0</v>
      </c>
      <c r="AP648" s="58">
        <v>0</v>
      </c>
      <c r="AQ648" s="58">
        <f t="shared" si="276"/>
        <v>0</v>
      </c>
      <c r="AR648" s="58">
        <v>0</v>
      </c>
      <c r="AS648" s="58">
        <v>0</v>
      </c>
      <c r="AT648" s="58">
        <v>0</v>
      </c>
      <c r="AU648" s="58">
        <v>0</v>
      </c>
      <c r="AV648" s="59">
        <f t="shared" si="277"/>
        <v>-51087199999</v>
      </c>
      <c r="AW648" s="59">
        <f t="shared" si="261"/>
        <v>51087199999</v>
      </c>
      <c r="AX648" s="60">
        <f t="shared" ref="AX648:AX676" si="279">AW648+AV648</f>
        <v>0</v>
      </c>
      <c r="AY648" s="61"/>
      <c r="AZ648" s="62">
        <v>1</v>
      </c>
      <c r="BA648" s="63">
        <v>1</v>
      </c>
      <c r="BB648" s="6"/>
      <c r="BC648" s="6"/>
      <c r="BD648" s="6"/>
      <c r="BG648" s="74" t="s">
        <v>163</v>
      </c>
      <c r="BH648" s="74" t="s">
        <v>114</v>
      </c>
    </row>
    <row r="649" spans="1:62" ht="15" customHeight="1" x14ac:dyDescent="0.25">
      <c r="A649" s="53">
        <f t="shared" si="278"/>
        <v>486</v>
      </c>
      <c r="B649" s="53">
        <f t="shared" si="278"/>
        <v>20</v>
      </c>
      <c r="C649" s="68" t="s">
        <v>785</v>
      </c>
      <c r="D649" s="55" t="s">
        <v>94</v>
      </c>
      <c r="E649" s="56">
        <v>42398</v>
      </c>
      <c r="F649" s="57">
        <f t="shared" si="268"/>
        <v>1482685262724</v>
      </c>
      <c r="G649" s="58">
        <f t="shared" si="269"/>
        <v>17784376574</v>
      </c>
      <c r="H649" s="58">
        <v>0</v>
      </c>
      <c r="I649" s="58">
        <v>3572675000</v>
      </c>
      <c r="J649" s="58">
        <v>4559276555</v>
      </c>
      <c r="K649" s="58">
        <v>9652425019</v>
      </c>
      <c r="L649" s="58">
        <f t="shared" si="270"/>
        <v>1172487564000</v>
      </c>
      <c r="M649" s="58">
        <v>96393040000</v>
      </c>
      <c r="N649" s="58">
        <v>855884604000</v>
      </c>
      <c r="O649" s="58">
        <v>220209920000</v>
      </c>
      <c r="P649" s="58">
        <f t="shared" si="271"/>
        <v>292413322150</v>
      </c>
      <c r="Q649" s="58">
        <v>0</v>
      </c>
      <c r="R649" s="58">
        <v>0</v>
      </c>
      <c r="S649" s="58">
        <v>5134388150</v>
      </c>
      <c r="T649" s="58">
        <v>115000000000</v>
      </c>
      <c r="U649" s="58">
        <v>172278934000</v>
      </c>
      <c r="V649" s="58">
        <f t="shared" si="272"/>
        <v>1472457501303</v>
      </c>
      <c r="W649" s="58">
        <f t="shared" si="273"/>
        <v>630428917842</v>
      </c>
      <c r="X649" s="58">
        <v>395149983842</v>
      </c>
      <c r="Y649" s="58">
        <v>0</v>
      </c>
      <c r="Z649" s="58">
        <v>0</v>
      </c>
      <c r="AA649" s="58">
        <v>25000000000</v>
      </c>
      <c r="AB649" s="58">
        <v>35000000000</v>
      </c>
      <c r="AC649" s="58">
        <v>172278934000</v>
      </c>
      <c r="AD649" s="58">
        <v>0</v>
      </c>
      <c r="AE649" s="58">
        <v>3000000000</v>
      </c>
      <c r="AF649" s="58">
        <f t="shared" si="274"/>
        <v>842028583461</v>
      </c>
      <c r="AG649" s="58">
        <v>100620095000</v>
      </c>
      <c r="AH649" s="58">
        <v>355317540158</v>
      </c>
      <c r="AI649" s="58">
        <v>386090948303</v>
      </c>
      <c r="AJ649" s="58">
        <f t="shared" si="275"/>
        <v>0</v>
      </c>
      <c r="AK649" s="58">
        <v>0</v>
      </c>
      <c r="AL649" s="58">
        <v>0</v>
      </c>
      <c r="AM649" s="58">
        <v>0</v>
      </c>
      <c r="AN649" s="58">
        <v>0</v>
      </c>
      <c r="AO649" s="58">
        <v>0</v>
      </c>
      <c r="AP649" s="58">
        <v>0</v>
      </c>
      <c r="AQ649" s="58">
        <f t="shared" si="276"/>
        <v>10227761421</v>
      </c>
      <c r="AR649" s="58">
        <v>4227761421</v>
      </c>
      <c r="AS649" s="58">
        <v>6000000000</v>
      </c>
      <c r="AT649" s="58">
        <v>0</v>
      </c>
      <c r="AU649" s="58">
        <v>0</v>
      </c>
      <c r="AV649" s="59">
        <f t="shared" si="277"/>
        <v>10227761421</v>
      </c>
      <c r="AW649" s="59">
        <f t="shared" si="261"/>
        <v>-10227761421</v>
      </c>
      <c r="AX649" s="60">
        <f t="shared" si="279"/>
        <v>0</v>
      </c>
      <c r="AY649" s="61"/>
      <c r="AZ649" s="62">
        <v>1</v>
      </c>
      <c r="BA649" s="63">
        <v>1</v>
      </c>
      <c r="BB649" s="6"/>
      <c r="BC649" s="6"/>
      <c r="BD649" s="6"/>
      <c r="BG649" s="5" t="s">
        <v>163</v>
      </c>
      <c r="BH649" s="5" t="s">
        <v>114</v>
      </c>
    </row>
    <row r="650" spans="1:62" ht="15" customHeight="1" x14ac:dyDescent="0.25">
      <c r="A650" s="53">
        <f t="shared" si="278"/>
        <v>487</v>
      </c>
      <c r="B650" s="53">
        <f t="shared" si="278"/>
        <v>21</v>
      </c>
      <c r="C650" s="68" t="s">
        <v>786</v>
      </c>
      <c r="D650" s="55" t="s">
        <v>139</v>
      </c>
      <c r="E650" s="56">
        <v>42366</v>
      </c>
      <c r="F650" s="57">
        <f t="shared" si="268"/>
        <v>1543152350960</v>
      </c>
      <c r="G650" s="58">
        <f t="shared" si="269"/>
        <v>16544812920</v>
      </c>
      <c r="H650" s="58">
        <v>0</v>
      </c>
      <c r="I650" s="58">
        <v>144812920</v>
      </c>
      <c r="J650" s="58">
        <v>900000000</v>
      </c>
      <c r="K650" s="58">
        <v>15500000000</v>
      </c>
      <c r="L650" s="58">
        <f t="shared" si="270"/>
        <v>1158591173840</v>
      </c>
      <c r="M650" s="58">
        <v>85875867000</v>
      </c>
      <c r="N650" s="58">
        <v>811528549000</v>
      </c>
      <c r="O650" s="58">
        <v>261186757840</v>
      </c>
      <c r="P650" s="58">
        <f t="shared" si="271"/>
        <v>368016364200</v>
      </c>
      <c r="Q650" s="58">
        <v>0</v>
      </c>
      <c r="R650" s="58">
        <v>0</v>
      </c>
      <c r="S650" s="58">
        <v>4717991200</v>
      </c>
      <c r="T650" s="58">
        <v>252696053000</v>
      </c>
      <c r="U650" s="58">
        <v>110602320000</v>
      </c>
      <c r="V650" s="58">
        <f t="shared" si="272"/>
        <v>1780141540877</v>
      </c>
      <c r="W650" s="58">
        <f t="shared" si="273"/>
        <v>624601075950</v>
      </c>
      <c r="X650" s="58">
        <v>247380410950</v>
      </c>
      <c r="Y650" s="58">
        <v>0</v>
      </c>
      <c r="Z650" s="58">
        <v>21868000000</v>
      </c>
      <c r="AA650" s="58">
        <v>107553053000</v>
      </c>
      <c r="AB650" s="58">
        <v>37500000000</v>
      </c>
      <c r="AC650" s="58">
        <v>0</v>
      </c>
      <c r="AD650" s="58">
        <v>198299612000</v>
      </c>
      <c r="AE650" s="58">
        <v>12000000000</v>
      </c>
      <c r="AF650" s="58">
        <f t="shared" si="274"/>
        <v>1155540464927</v>
      </c>
      <c r="AG650" s="58">
        <v>61384780000</v>
      </c>
      <c r="AH650" s="58">
        <v>455613293411</v>
      </c>
      <c r="AI650" s="58">
        <v>638542391516</v>
      </c>
      <c r="AJ650" s="58">
        <f t="shared" si="275"/>
        <v>352741333010</v>
      </c>
      <c r="AK650" s="58">
        <v>32653313660</v>
      </c>
      <c r="AL650" s="58">
        <v>0</v>
      </c>
      <c r="AM650" s="58">
        <v>0</v>
      </c>
      <c r="AN650" s="58">
        <v>320088019350</v>
      </c>
      <c r="AO650" s="58">
        <v>0</v>
      </c>
      <c r="AP650" s="58">
        <v>0</v>
      </c>
      <c r="AQ650" s="58">
        <f t="shared" si="276"/>
        <v>115752143093</v>
      </c>
      <c r="AR650" s="58">
        <v>0</v>
      </c>
      <c r="AS650" s="58">
        <v>5000000000</v>
      </c>
      <c r="AT650" s="58">
        <v>110752143093</v>
      </c>
      <c r="AU650" s="58">
        <v>0</v>
      </c>
      <c r="AV650" s="59">
        <f t="shared" si="277"/>
        <v>-236989189917</v>
      </c>
      <c r="AW650" s="59">
        <f t="shared" si="261"/>
        <v>236989189917</v>
      </c>
      <c r="AX650" s="60">
        <f t="shared" si="279"/>
        <v>0</v>
      </c>
      <c r="AY650" s="61">
        <v>1</v>
      </c>
      <c r="AZ650" s="62"/>
      <c r="BA650" s="63">
        <v>1</v>
      </c>
      <c r="BB650" s="6"/>
      <c r="BC650" s="6"/>
      <c r="BD650" s="6"/>
      <c r="BG650" s="5" t="s">
        <v>163</v>
      </c>
      <c r="BH650" s="5" t="s">
        <v>114</v>
      </c>
    </row>
    <row r="651" spans="1:62" s="74" customFormat="1" ht="15" customHeight="1" x14ac:dyDescent="0.25">
      <c r="A651" s="53">
        <f t="shared" si="278"/>
        <v>488</v>
      </c>
      <c r="B651" s="53">
        <f t="shared" si="278"/>
        <v>22</v>
      </c>
      <c r="C651" s="68" t="s">
        <v>787</v>
      </c>
      <c r="D651" s="55" t="s">
        <v>94</v>
      </c>
      <c r="E651" s="56">
        <v>42387</v>
      </c>
      <c r="F651" s="69">
        <f t="shared" si="268"/>
        <v>1506571904766</v>
      </c>
      <c r="G651" s="70">
        <f t="shared" si="269"/>
        <v>20563330606</v>
      </c>
      <c r="H651" s="70">
        <v>1187369759</v>
      </c>
      <c r="I651" s="70">
        <v>2618592093</v>
      </c>
      <c r="J651" s="70">
        <v>4275645000</v>
      </c>
      <c r="K651" s="70">
        <v>12481723754</v>
      </c>
      <c r="L651" s="70">
        <f t="shared" si="270"/>
        <v>1097852660160</v>
      </c>
      <c r="M651" s="70">
        <v>91055138000</v>
      </c>
      <c r="N651" s="70">
        <v>753843005000</v>
      </c>
      <c r="O651" s="70">
        <v>252954517160</v>
      </c>
      <c r="P651" s="70">
        <f t="shared" si="271"/>
        <v>388155914000</v>
      </c>
      <c r="Q651" s="70">
        <v>0</v>
      </c>
      <c r="R651" s="70">
        <v>0</v>
      </c>
      <c r="S651" s="70">
        <v>7048526000</v>
      </c>
      <c r="T651" s="70">
        <v>128559573000</v>
      </c>
      <c r="U651" s="70">
        <v>252547815000</v>
      </c>
      <c r="V651" s="70">
        <f t="shared" si="272"/>
        <v>1566891544939.01</v>
      </c>
      <c r="W651" s="70">
        <f t="shared" si="273"/>
        <v>684165019681.19995</v>
      </c>
      <c r="X651" s="70">
        <v>344319090681.20001</v>
      </c>
      <c r="Y651" s="70">
        <v>0</v>
      </c>
      <c r="Z651" s="70">
        <v>0</v>
      </c>
      <c r="AA651" s="70">
        <v>43402000000</v>
      </c>
      <c r="AB651" s="70">
        <v>42924400000</v>
      </c>
      <c r="AC651" s="70">
        <v>0</v>
      </c>
      <c r="AD651" s="70">
        <v>252519529000</v>
      </c>
      <c r="AE651" s="70">
        <v>1000000000</v>
      </c>
      <c r="AF651" s="70">
        <f t="shared" si="274"/>
        <v>882726525257.81006</v>
      </c>
      <c r="AG651" s="70">
        <v>46634455000</v>
      </c>
      <c r="AH651" s="70">
        <v>292570852343.91998</v>
      </c>
      <c r="AI651" s="70">
        <v>543521217913.89001</v>
      </c>
      <c r="AJ651" s="70">
        <f t="shared" si="275"/>
        <v>67319640173</v>
      </c>
      <c r="AK651" s="70">
        <v>67319640173</v>
      </c>
      <c r="AL651" s="70">
        <v>0</v>
      </c>
      <c r="AM651" s="70">
        <v>0</v>
      </c>
      <c r="AN651" s="70">
        <v>0</v>
      </c>
      <c r="AO651" s="70">
        <v>0</v>
      </c>
      <c r="AP651" s="70">
        <v>0</v>
      </c>
      <c r="AQ651" s="70">
        <f t="shared" si="276"/>
        <v>7000000000</v>
      </c>
      <c r="AR651" s="70">
        <v>0</v>
      </c>
      <c r="AS651" s="70">
        <v>7000000000</v>
      </c>
      <c r="AT651" s="70">
        <v>0</v>
      </c>
      <c r="AU651" s="70">
        <v>0</v>
      </c>
      <c r="AV651" s="71">
        <f t="shared" si="277"/>
        <v>-60319640173.01001</v>
      </c>
      <c r="AW651" s="71">
        <f t="shared" si="261"/>
        <v>60319640173</v>
      </c>
      <c r="AX651" s="60">
        <f t="shared" si="279"/>
        <v>-1.0009765625E-2</v>
      </c>
      <c r="AY651" s="72"/>
      <c r="AZ651" s="73">
        <v>1</v>
      </c>
      <c r="BA651" s="63">
        <v>1</v>
      </c>
      <c r="BB651" s="64"/>
      <c r="BC651" s="64"/>
      <c r="BD651" s="64"/>
      <c r="BE651" s="64"/>
      <c r="BF651" s="64"/>
      <c r="BG651" s="74" t="s">
        <v>163</v>
      </c>
      <c r="BH651" s="74" t="s">
        <v>114</v>
      </c>
      <c r="BJ651" s="64"/>
    </row>
    <row r="652" spans="1:62" s="74" customFormat="1" ht="15" customHeight="1" x14ac:dyDescent="0.25">
      <c r="A652" s="53">
        <f t="shared" si="278"/>
        <v>489</v>
      </c>
      <c r="B652" s="53">
        <f t="shared" si="278"/>
        <v>23</v>
      </c>
      <c r="C652" s="68" t="s">
        <v>788</v>
      </c>
      <c r="D652" s="55" t="s">
        <v>94</v>
      </c>
      <c r="E652" s="56">
        <v>42387</v>
      </c>
      <c r="F652" s="69">
        <f t="shared" si="268"/>
        <v>1265617665000</v>
      </c>
      <c r="G652" s="70">
        <f t="shared" si="269"/>
        <v>9565000000</v>
      </c>
      <c r="H652" s="70">
        <v>910000000</v>
      </c>
      <c r="I652" s="70">
        <v>520000000</v>
      </c>
      <c r="J652" s="70">
        <v>3500000000</v>
      </c>
      <c r="K652" s="70">
        <v>4635000000</v>
      </c>
      <c r="L652" s="70">
        <f t="shared" si="270"/>
        <v>1080745656000</v>
      </c>
      <c r="M652" s="70">
        <v>116429301000</v>
      </c>
      <c r="N652" s="70">
        <v>716924741000</v>
      </c>
      <c r="O652" s="70">
        <v>247391614000</v>
      </c>
      <c r="P652" s="70">
        <f t="shared" si="271"/>
        <v>175307009000</v>
      </c>
      <c r="Q652" s="70">
        <v>0</v>
      </c>
      <c r="R652" s="70">
        <v>0</v>
      </c>
      <c r="S652" s="70">
        <v>5342787000</v>
      </c>
      <c r="T652" s="70">
        <v>98877880000</v>
      </c>
      <c r="U652" s="70">
        <v>71086342000</v>
      </c>
      <c r="V652" s="70">
        <f t="shared" si="272"/>
        <v>1291891148000</v>
      </c>
      <c r="W652" s="70">
        <f t="shared" si="273"/>
        <v>337638686584</v>
      </c>
      <c r="X652" s="70">
        <v>196983860647</v>
      </c>
      <c r="Y652" s="70">
        <v>0</v>
      </c>
      <c r="Z652" s="70">
        <v>0</v>
      </c>
      <c r="AA652" s="70">
        <v>26150000000</v>
      </c>
      <c r="AB652" s="70">
        <v>15199300010</v>
      </c>
      <c r="AC652" s="70">
        <v>0</v>
      </c>
      <c r="AD652" s="70">
        <v>98305525927</v>
      </c>
      <c r="AE652" s="70">
        <v>1000000000</v>
      </c>
      <c r="AF652" s="70">
        <f t="shared" si="274"/>
        <v>954252461416</v>
      </c>
      <c r="AG652" s="70">
        <v>101082530500</v>
      </c>
      <c r="AH652" s="70">
        <v>341082942390</v>
      </c>
      <c r="AI652" s="70">
        <v>512086988526</v>
      </c>
      <c r="AJ652" s="70">
        <f t="shared" si="275"/>
        <v>26273483000</v>
      </c>
      <c r="AK652" s="70">
        <v>26273483000</v>
      </c>
      <c r="AL652" s="70">
        <v>0</v>
      </c>
      <c r="AM652" s="70">
        <v>0</v>
      </c>
      <c r="AN652" s="70">
        <v>0</v>
      </c>
      <c r="AO652" s="70">
        <v>0</v>
      </c>
      <c r="AP652" s="70">
        <v>0</v>
      </c>
      <c r="AQ652" s="70">
        <f t="shared" si="276"/>
        <v>0</v>
      </c>
      <c r="AR652" s="70">
        <v>0</v>
      </c>
      <c r="AS652" s="70">
        <v>0</v>
      </c>
      <c r="AT652" s="70">
        <v>0</v>
      </c>
      <c r="AU652" s="70">
        <v>0</v>
      </c>
      <c r="AV652" s="71">
        <f t="shared" si="277"/>
        <v>-26273483000</v>
      </c>
      <c r="AW652" s="71">
        <f t="shared" si="261"/>
        <v>26273483000</v>
      </c>
      <c r="AX652" s="60">
        <f t="shared" si="279"/>
        <v>0</v>
      </c>
      <c r="AY652" s="72"/>
      <c r="AZ652" s="73">
        <v>1</v>
      </c>
      <c r="BA652" s="52">
        <v>1</v>
      </c>
      <c r="BB652" s="64"/>
      <c r="BC652" s="64"/>
      <c r="BD652" s="64"/>
      <c r="BE652" s="52">
        <v>1</v>
      </c>
      <c r="BF652" s="64"/>
      <c r="BG652" s="74" t="s">
        <v>96</v>
      </c>
      <c r="BH652" s="74" t="s">
        <v>124</v>
      </c>
      <c r="BJ652" s="64">
        <v>1</v>
      </c>
    </row>
    <row r="653" spans="1:62" ht="15" customHeight="1" x14ac:dyDescent="0.25">
      <c r="A653" s="53">
        <f t="shared" si="278"/>
        <v>490</v>
      </c>
      <c r="B653" s="53">
        <f t="shared" si="278"/>
        <v>24</v>
      </c>
      <c r="C653" s="68" t="s">
        <v>789</v>
      </c>
      <c r="D653" s="55" t="s">
        <v>94</v>
      </c>
      <c r="E653" s="56">
        <v>42397</v>
      </c>
      <c r="F653" s="57">
        <f t="shared" si="268"/>
        <v>847627151000</v>
      </c>
      <c r="G653" s="58">
        <f t="shared" si="269"/>
        <v>14723667000</v>
      </c>
      <c r="H653" s="58">
        <v>1505000000</v>
      </c>
      <c r="I653" s="58">
        <v>1418667000</v>
      </c>
      <c r="J653" s="58">
        <v>2650000000</v>
      </c>
      <c r="K653" s="58">
        <v>9150000000</v>
      </c>
      <c r="L653" s="58">
        <f t="shared" si="270"/>
        <v>704898777000</v>
      </c>
      <c r="M653" s="58">
        <v>83010409000</v>
      </c>
      <c r="N653" s="58">
        <v>455358238000</v>
      </c>
      <c r="O653" s="58">
        <f>170083500000-3368070000-185300000</f>
        <v>166530130000</v>
      </c>
      <c r="P653" s="58">
        <f t="shared" si="271"/>
        <v>128004707000</v>
      </c>
      <c r="Q653" s="58">
        <v>0</v>
      </c>
      <c r="R653" s="58">
        <v>0</v>
      </c>
      <c r="S653" s="58">
        <v>3742306000</v>
      </c>
      <c r="T653" s="58">
        <v>90066814000</v>
      </c>
      <c r="U653" s="58">
        <v>34195587000</v>
      </c>
      <c r="V653" s="58">
        <f t="shared" si="272"/>
        <v>832627151000</v>
      </c>
      <c r="W653" s="58">
        <f t="shared" si="273"/>
        <v>244306692240</v>
      </c>
      <c r="X653" s="58">
        <v>151984425240</v>
      </c>
      <c r="Y653" s="58">
        <v>0</v>
      </c>
      <c r="Z653" s="58">
        <v>0</v>
      </c>
      <c r="AA653" s="58">
        <v>5910000000</v>
      </c>
      <c r="AB653" s="58">
        <v>26966680000</v>
      </c>
      <c r="AC653" s="58">
        <v>0</v>
      </c>
      <c r="AD653" s="58">
        <v>58795587000</v>
      </c>
      <c r="AE653" s="58">
        <v>650000000</v>
      </c>
      <c r="AF653" s="58">
        <f t="shared" si="274"/>
        <v>588320458760</v>
      </c>
      <c r="AG653" s="58">
        <v>26347800000</v>
      </c>
      <c r="AH653" s="58">
        <v>225290392674</v>
      </c>
      <c r="AI653" s="58">
        <v>336682266086</v>
      </c>
      <c r="AJ653" s="58">
        <f t="shared" si="275"/>
        <v>35000000000</v>
      </c>
      <c r="AK653" s="58">
        <v>35000000000</v>
      </c>
      <c r="AL653" s="58">
        <v>0</v>
      </c>
      <c r="AM653" s="58">
        <v>0</v>
      </c>
      <c r="AN653" s="58">
        <v>0</v>
      </c>
      <c r="AO653" s="58">
        <v>0</v>
      </c>
      <c r="AP653" s="58">
        <v>0</v>
      </c>
      <c r="AQ653" s="58">
        <f t="shared" si="276"/>
        <v>50000000000</v>
      </c>
      <c r="AR653" s="58">
        <v>0</v>
      </c>
      <c r="AS653" s="58">
        <v>0</v>
      </c>
      <c r="AT653" s="58">
        <v>50000000000</v>
      </c>
      <c r="AU653" s="58">
        <v>0</v>
      </c>
      <c r="AV653" s="59">
        <f t="shared" si="277"/>
        <v>15000000000</v>
      </c>
      <c r="AW653" s="59">
        <f t="shared" si="261"/>
        <v>-15000000000</v>
      </c>
      <c r="AX653" s="60">
        <f t="shared" si="279"/>
        <v>0</v>
      </c>
      <c r="AY653" s="61"/>
      <c r="AZ653" s="62">
        <v>1</v>
      </c>
      <c r="BA653" s="63">
        <v>1</v>
      </c>
      <c r="BB653" s="6"/>
      <c r="BC653" s="6"/>
      <c r="BD653" s="6"/>
      <c r="BG653" s="5" t="s">
        <v>163</v>
      </c>
      <c r="BH653" s="5" t="s">
        <v>114</v>
      </c>
    </row>
    <row r="654" spans="1:62" ht="15" customHeight="1" x14ac:dyDescent="0.25">
      <c r="A654" s="53">
        <f t="shared" si="278"/>
        <v>491</v>
      </c>
      <c r="B654" s="53">
        <f t="shared" si="278"/>
        <v>25</v>
      </c>
      <c r="C654" s="68" t="s">
        <v>790</v>
      </c>
      <c r="D654" s="55" t="s">
        <v>94</v>
      </c>
      <c r="E654" s="56">
        <v>42396</v>
      </c>
      <c r="F654" s="57">
        <f t="shared" si="268"/>
        <v>1618684823460</v>
      </c>
      <c r="G654" s="58">
        <f t="shared" si="269"/>
        <v>10385950000</v>
      </c>
      <c r="H654" s="58">
        <v>0</v>
      </c>
      <c r="I654" s="58">
        <v>0</v>
      </c>
      <c r="J654" s="58">
        <v>1500000000</v>
      </c>
      <c r="K654" s="58">
        <v>8885950000</v>
      </c>
      <c r="L654" s="58">
        <f t="shared" si="270"/>
        <v>1160230860460</v>
      </c>
      <c r="M654" s="58">
        <v>87159331000</v>
      </c>
      <c r="N654" s="58">
        <v>741509328000</v>
      </c>
      <c r="O654" s="58">
        <v>331562201460</v>
      </c>
      <c r="P654" s="58">
        <f t="shared" si="271"/>
        <v>448068013000</v>
      </c>
      <c r="Q654" s="58">
        <v>0</v>
      </c>
      <c r="R654" s="58">
        <v>0</v>
      </c>
      <c r="S654" s="58">
        <v>6879698000</v>
      </c>
      <c r="T654" s="58">
        <v>121144049000</v>
      </c>
      <c r="U654" s="58">
        <v>320044266000</v>
      </c>
      <c r="V654" s="58">
        <f t="shared" si="272"/>
        <v>1655534652650</v>
      </c>
      <c r="W654" s="58">
        <f t="shared" si="273"/>
        <v>707639729745</v>
      </c>
      <c r="X654" s="58">
        <v>239652470345</v>
      </c>
      <c r="Y654" s="58">
        <v>0</v>
      </c>
      <c r="Z654" s="58">
        <v>24515480000</v>
      </c>
      <c r="AA654" s="58">
        <v>67026725000</v>
      </c>
      <c r="AB654" s="58">
        <v>15500000000</v>
      </c>
      <c r="AC654" s="58">
        <v>0</v>
      </c>
      <c r="AD654" s="58">
        <v>360945054400</v>
      </c>
      <c r="AE654" s="58">
        <v>0</v>
      </c>
      <c r="AF654" s="58">
        <f t="shared" si="274"/>
        <v>947894922905</v>
      </c>
      <c r="AG654" s="58">
        <v>58850321200</v>
      </c>
      <c r="AH654" s="58">
        <v>410305564299</v>
      </c>
      <c r="AI654" s="58">
        <v>478739037406</v>
      </c>
      <c r="AJ654" s="58">
        <f t="shared" si="275"/>
        <v>89921948688</v>
      </c>
      <c r="AK654" s="58">
        <v>89921948688</v>
      </c>
      <c r="AL654" s="58">
        <v>0</v>
      </c>
      <c r="AM654" s="58">
        <v>0</v>
      </c>
      <c r="AN654" s="58">
        <v>0</v>
      </c>
      <c r="AO654" s="58">
        <v>0</v>
      </c>
      <c r="AP654" s="58">
        <v>0</v>
      </c>
      <c r="AQ654" s="58">
        <f t="shared" si="276"/>
        <v>53072119498</v>
      </c>
      <c r="AR654" s="58">
        <v>0</v>
      </c>
      <c r="AS654" s="58">
        <v>5031103758</v>
      </c>
      <c r="AT654" s="58">
        <v>48041015740</v>
      </c>
      <c r="AU654" s="58">
        <v>0</v>
      </c>
      <c r="AV654" s="59">
        <f t="shared" si="277"/>
        <v>-36849829190</v>
      </c>
      <c r="AW654" s="59">
        <f t="shared" si="261"/>
        <v>36849829190</v>
      </c>
      <c r="AX654" s="60">
        <f t="shared" si="279"/>
        <v>0</v>
      </c>
      <c r="AY654" s="61"/>
      <c r="AZ654" s="62">
        <v>1</v>
      </c>
      <c r="BA654" s="63">
        <v>1</v>
      </c>
      <c r="BB654" s="6"/>
      <c r="BC654" s="6"/>
      <c r="BD654" s="6"/>
      <c r="BG654" s="5" t="s">
        <v>163</v>
      </c>
      <c r="BH654" s="5" t="s">
        <v>114</v>
      </c>
    </row>
    <row r="655" spans="1:62" s="74" customFormat="1" ht="15" customHeight="1" x14ac:dyDescent="0.25">
      <c r="A655" s="53">
        <f t="shared" si="278"/>
        <v>492</v>
      </c>
      <c r="B655" s="53">
        <f t="shared" si="278"/>
        <v>26</v>
      </c>
      <c r="C655" s="68" t="s">
        <v>791</v>
      </c>
      <c r="D655" s="55" t="s">
        <v>94</v>
      </c>
      <c r="E655" s="56">
        <v>42415</v>
      </c>
      <c r="F655" s="69">
        <f t="shared" si="268"/>
        <v>1046090175050</v>
      </c>
      <c r="G655" s="70">
        <f t="shared" si="269"/>
        <v>7524975154</v>
      </c>
      <c r="H655" s="70">
        <v>3331254600</v>
      </c>
      <c r="I655" s="70">
        <v>91285000</v>
      </c>
      <c r="J655" s="70">
        <v>1552435554</v>
      </c>
      <c r="K655" s="70">
        <v>2550000000</v>
      </c>
      <c r="L655" s="70">
        <f t="shared" si="270"/>
        <v>834427669896</v>
      </c>
      <c r="M655" s="70">
        <v>93682546936</v>
      </c>
      <c r="N655" s="70">
        <v>565381132000</v>
      </c>
      <c r="O655" s="70">
        <v>175363990960</v>
      </c>
      <c r="P655" s="70">
        <f t="shared" si="271"/>
        <v>204137530000</v>
      </c>
      <c r="Q655" s="70">
        <v>0</v>
      </c>
      <c r="R655" s="70">
        <v>0</v>
      </c>
      <c r="S655" s="70">
        <v>4109070000</v>
      </c>
      <c r="T655" s="70">
        <v>120808611000</v>
      </c>
      <c r="U655" s="70">
        <f>15081840000+64138009000</f>
        <v>79219849000</v>
      </c>
      <c r="V655" s="70">
        <f t="shared" si="272"/>
        <v>1043090175050</v>
      </c>
      <c r="W655" s="70">
        <f t="shared" si="273"/>
        <v>462181966759</v>
      </c>
      <c r="X655" s="70">
        <v>283563174966</v>
      </c>
      <c r="Y655" s="70">
        <v>0</v>
      </c>
      <c r="Z655" s="70">
        <v>4766462793</v>
      </c>
      <c r="AA655" s="70">
        <v>31336080000</v>
      </c>
      <c r="AB655" s="70">
        <v>20237500000</v>
      </c>
      <c r="AC655" s="70">
        <v>0</v>
      </c>
      <c r="AD655" s="70">
        <v>120378749000</v>
      </c>
      <c r="AE655" s="70">
        <v>1900000000</v>
      </c>
      <c r="AF655" s="70">
        <f t="shared" si="274"/>
        <v>580908208291</v>
      </c>
      <c r="AG655" s="70">
        <v>90193296698</v>
      </c>
      <c r="AH655" s="70">
        <v>284447677759.5</v>
      </c>
      <c r="AI655" s="70">
        <v>206267233833.5</v>
      </c>
      <c r="AJ655" s="70">
        <f t="shared" si="275"/>
        <v>10618787132</v>
      </c>
      <c r="AK655" s="70">
        <v>10618787132</v>
      </c>
      <c r="AL655" s="70">
        <v>0</v>
      </c>
      <c r="AM655" s="70">
        <v>0</v>
      </c>
      <c r="AN655" s="70">
        <v>0</v>
      </c>
      <c r="AO655" s="70">
        <v>0</v>
      </c>
      <c r="AP655" s="70">
        <v>0</v>
      </c>
      <c r="AQ655" s="70">
        <f t="shared" si="276"/>
        <v>13618787132</v>
      </c>
      <c r="AR655" s="70">
        <v>0</v>
      </c>
      <c r="AS655" s="70">
        <v>3000000000</v>
      </c>
      <c r="AT655" s="70">
        <v>10618787132</v>
      </c>
      <c r="AU655" s="70">
        <v>0</v>
      </c>
      <c r="AV655" s="71">
        <f t="shared" si="277"/>
        <v>3000000000</v>
      </c>
      <c r="AW655" s="71">
        <f t="shared" si="261"/>
        <v>-3000000000</v>
      </c>
      <c r="AX655" s="60">
        <f t="shared" si="279"/>
        <v>0</v>
      </c>
      <c r="AY655" s="72"/>
      <c r="AZ655" s="73">
        <v>1</v>
      </c>
      <c r="BA655" s="63">
        <v>1</v>
      </c>
      <c r="BB655" s="64"/>
      <c r="BC655" s="64"/>
      <c r="BD655" s="64"/>
      <c r="BE655" s="64"/>
      <c r="BF655" s="64"/>
      <c r="BG655" s="74" t="s">
        <v>163</v>
      </c>
      <c r="BH655" s="74" t="s">
        <v>114</v>
      </c>
      <c r="BJ655" s="64"/>
    </row>
    <row r="656" spans="1:62" s="74" customFormat="1" ht="15" customHeight="1" x14ac:dyDescent="0.25">
      <c r="A656" s="53">
        <f t="shared" si="278"/>
        <v>493</v>
      </c>
      <c r="B656" s="53">
        <f t="shared" si="278"/>
        <v>27</v>
      </c>
      <c r="C656" s="68" t="s">
        <v>792</v>
      </c>
      <c r="D656" s="55" t="s">
        <v>94</v>
      </c>
      <c r="E656" s="56">
        <v>42398</v>
      </c>
      <c r="F656" s="69">
        <f t="shared" si="268"/>
        <v>1525341651336.51</v>
      </c>
      <c r="G656" s="70">
        <f t="shared" si="269"/>
        <v>23902794445</v>
      </c>
      <c r="H656" s="70">
        <v>327000000</v>
      </c>
      <c r="I656" s="70">
        <v>14842411000</v>
      </c>
      <c r="J656" s="70">
        <v>3191473040</v>
      </c>
      <c r="K656" s="70">
        <v>5541910405</v>
      </c>
      <c r="L656" s="70">
        <f t="shared" si="270"/>
        <v>1067589234871.51</v>
      </c>
      <c r="M656" s="70">
        <v>87286937871.509995</v>
      </c>
      <c r="N656" s="70">
        <v>747355997000</v>
      </c>
      <c r="O656" s="70">
        <v>232946300000</v>
      </c>
      <c r="P656" s="70">
        <f t="shared" si="271"/>
        <v>433849622020</v>
      </c>
      <c r="Q656" s="70">
        <v>0</v>
      </c>
      <c r="R656" s="70">
        <v>0</v>
      </c>
      <c r="S656" s="70">
        <v>7098647000</v>
      </c>
      <c r="T656" s="70">
        <v>426750975020</v>
      </c>
      <c r="U656" s="70">
        <v>0</v>
      </c>
      <c r="V656" s="70">
        <f t="shared" si="272"/>
        <v>1543146302979.0898</v>
      </c>
      <c r="W656" s="70">
        <f t="shared" si="273"/>
        <v>799377826483.63</v>
      </c>
      <c r="X656" s="70">
        <v>332318334944.63</v>
      </c>
      <c r="Y656" s="70">
        <v>0</v>
      </c>
      <c r="Z656" s="70">
        <v>9878903539</v>
      </c>
      <c r="AA656" s="70">
        <v>70133756000</v>
      </c>
      <c r="AB656" s="70">
        <v>20840000000</v>
      </c>
      <c r="AC656" s="70">
        <v>0</v>
      </c>
      <c r="AD656" s="70">
        <v>365006832000</v>
      </c>
      <c r="AE656" s="70">
        <v>1200000000</v>
      </c>
      <c r="AF656" s="70">
        <f t="shared" si="274"/>
        <v>743768476495.45996</v>
      </c>
      <c r="AG656" s="70">
        <v>46574194497.620003</v>
      </c>
      <c r="AH656" s="70">
        <v>343007424150.14001</v>
      </c>
      <c r="AI656" s="70">
        <v>354186857847.70001</v>
      </c>
      <c r="AJ656" s="70">
        <f t="shared" si="275"/>
        <v>20764124441.580002</v>
      </c>
      <c r="AK656" s="70">
        <v>20764124441.580002</v>
      </c>
      <c r="AL656" s="70">
        <v>0</v>
      </c>
      <c r="AM656" s="70">
        <v>0</v>
      </c>
      <c r="AN656" s="70">
        <v>0</v>
      </c>
      <c r="AO656" s="70">
        <v>0</v>
      </c>
      <c r="AP656" s="70">
        <v>0</v>
      </c>
      <c r="AQ656" s="70">
        <f t="shared" si="276"/>
        <v>2959472799</v>
      </c>
      <c r="AR656" s="70">
        <v>0</v>
      </c>
      <c r="AS656" s="70">
        <v>2959472799</v>
      </c>
      <c r="AT656" s="70">
        <v>0</v>
      </c>
      <c r="AU656" s="70">
        <v>0</v>
      </c>
      <c r="AV656" s="71">
        <f t="shared" si="277"/>
        <v>-17804651642.579834</v>
      </c>
      <c r="AW656" s="71">
        <f t="shared" si="261"/>
        <v>17804651642.580002</v>
      </c>
      <c r="AX656" s="60">
        <f t="shared" si="279"/>
        <v>1.678466796875E-4</v>
      </c>
      <c r="AY656" s="72"/>
      <c r="AZ656" s="73">
        <v>1</v>
      </c>
      <c r="BA656" s="63">
        <v>1</v>
      </c>
      <c r="BB656" s="64"/>
      <c r="BC656" s="64"/>
      <c r="BD656" s="64"/>
      <c r="BE656" s="64"/>
      <c r="BF656" s="64"/>
      <c r="BG656" s="74" t="s">
        <v>163</v>
      </c>
      <c r="BH656" s="74" t="s">
        <v>114</v>
      </c>
      <c r="BJ656" s="64"/>
    </row>
    <row r="657" spans="1:62" s="74" customFormat="1" ht="15" customHeight="1" x14ac:dyDescent="0.25">
      <c r="A657" s="53">
        <f t="shared" si="278"/>
        <v>494</v>
      </c>
      <c r="B657" s="53">
        <f t="shared" si="278"/>
        <v>28</v>
      </c>
      <c r="C657" s="68" t="s">
        <v>793</v>
      </c>
      <c r="D657" s="55" t="s">
        <v>104</v>
      </c>
      <c r="E657" s="56">
        <v>42361</v>
      </c>
      <c r="F657" s="69">
        <f t="shared" si="268"/>
        <v>1293362328680</v>
      </c>
      <c r="G657" s="70">
        <f t="shared" si="269"/>
        <v>9220000000</v>
      </c>
      <c r="H657" s="70">
        <v>3250000000</v>
      </c>
      <c r="I657" s="70">
        <v>1520000000</v>
      </c>
      <c r="J657" s="70">
        <v>350000000</v>
      </c>
      <c r="K657" s="70">
        <v>4100000000</v>
      </c>
      <c r="L657" s="70">
        <f t="shared" si="270"/>
        <v>986481123680</v>
      </c>
      <c r="M657" s="70">
        <v>81042264000</v>
      </c>
      <c r="N657" s="70">
        <v>626319920000</v>
      </c>
      <c r="O657" s="70">
        <v>279118939680</v>
      </c>
      <c r="P657" s="70">
        <f t="shared" si="271"/>
        <v>297661205000</v>
      </c>
      <c r="Q657" s="70">
        <v>1250000000</v>
      </c>
      <c r="R657" s="70">
        <v>0</v>
      </c>
      <c r="S657" s="70">
        <v>4425800000</v>
      </c>
      <c r="T657" s="70">
        <v>288314093000</v>
      </c>
      <c r="U657" s="70">
        <v>3671312000</v>
      </c>
      <c r="V657" s="70">
        <f t="shared" si="272"/>
        <v>1292162328680</v>
      </c>
      <c r="W657" s="70">
        <f t="shared" si="273"/>
        <v>498543055692.5</v>
      </c>
      <c r="X657" s="70">
        <v>192513804192.5</v>
      </c>
      <c r="Y657" s="70">
        <v>0</v>
      </c>
      <c r="Z657" s="70">
        <v>8000000000</v>
      </c>
      <c r="AA657" s="70">
        <v>34300000000</v>
      </c>
      <c r="AB657" s="70">
        <v>4000000000</v>
      </c>
      <c r="AC657" s="70">
        <v>0</v>
      </c>
      <c r="AD657" s="70">
        <v>257729251500</v>
      </c>
      <c r="AE657" s="70">
        <v>2000000000</v>
      </c>
      <c r="AF657" s="70">
        <f t="shared" si="274"/>
        <v>793619272987.5</v>
      </c>
      <c r="AG657" s="70">
        <v>32238757500.060001</v>
      </c>
      <c r="AH657" s="70">
        <v>323557539416.34003</v>
      </c>
      <c r="AI657" s="70">
        <v>437822976071.09998</v>
      </c>
      <c r="AJ657" s="70">
        <f t="shared" si="275"/>
        <v>5800000000</v>
      </c>
      <c r="AK657" s="70">
        <v>0</v>
      </c>
      <c r="AL657" s="70">
        <v>5800000000</v>
      </c>
      <c r="AM657" s="70">
        <v>0</v>
      </c>
      <c r="AN657" s="70">
        <v>0</v>
      </c>
      <c r="AO657" s="70">
        <v>0</v>
      </c>
      <c r="AP657" s="70">
        <v>0</v>
      </c>
      <c r="AQ657" s="70">
        <f t="shared" si="276"/>
        <v>7000000000</v>
      </c>
      <c r="AR657" s="70">
        <v>7000000000</v>
      </c>
      <c r="AS657" s="70">
        <v>0</v>
      </c>
      <c r="AT657" s="70">
        <v>0</v>
      </c>
      <c r="AU657" s="70">
        <v>0</v>
      </c>
      <c r="AV657" s="71">
        <f t="shared" si="277"/>
        <v>1200000000</v>
      </c>
      <c r="AW657" s="71">
        <f t="shared" si="261"/>
        <v>-1200000000</v>
      </c>
      <c r="AX657" s="60">
        <f t="shared" si="279"/>
        <v>0</v>
      </c>
      <c r="AY657" s="72">
        <v>1</v>
      </c>
      <c r="AZ657" s="73"/>
      <c r="BA657" s="63">
        <v>1</v>
      </c>
      <c r="BB657" s="64"/>
      <c r="BC657" s="64"/>
      <c r="BD657" s="64"/>
      <c r="BE657" s="64"/>
      <c r="BF657" s="64"/>
      <c r="BG657" s="74" t="s">
        <v>163</v>
      </c>
      <c r="BH657" s="74" t="s">
        <v>114</v>
      </c>
      <c r="BJ657" s="64"/>
    </row>
    <row r="658" spans="1:62" s="74" customFormat="1" ht="15" customHeight="1" x14ac:dyDescent="0.25">
      <c r="A658" s="53">
        <f t="shared" si="278"/>
        <v>495</v>
      </c>
      <c r="B658" s="53">
        <f t="shared" si="278"/>
        <v>29</v>
      </c>
      <c r="C658" s="68" t="s">
        <v>794</v>
      </c>
      <c r="D658" s="55" t="s">
        <v>104</v>
      </c>
      <c r="E658" s="56">
        <v>42360</v>
      </c>
      <c r="F658" s="69">
        <f t="shared" si="268"/>
        <v>1337964999190</v>
      </c>
      <c r="G658" s="70">
        <f t="shared" si="269"/>
        <v>150766858391</v>
      </c>
      <c r="H658" s="70">
        <v>113353494000</v>
      </c>
      <c r="I658" s="70">
        <v>31237020000</v>
      </c>
      <c r="J658" s="70">
        <v>1949844391</v>
      </c>
      <c r="K658" s="70">
        <v>4226500000</v>
      </c>
      <c r="L658" s="70">
        <f t="shared" si="270"/>
        <v>1002419522000</v>
      </c>
      <c r="M658" s="70">
        <v>106488250000</v>
      </c>
      <c r="N658" s="70">
        <v>643364188000</v>
      </c>
      <c r="O658" s="70">
        <v>252567084000</v>
      </c>
      <c r="P658" s="70">
        <f t="shared" si="271"/>
        <v>184778618799</v>
      </c>
      <c r="Q658" s="70">
        <v>0</v>
      </c>
      <c r="R658" s="70">
        <v>0</v>
      </c>
      <c r="S658" s="70">
        <v>50604888799</v>
      </c>
      <c r="T658" s="70">
        <v>95555051000</v>
      </c>
      <c r="U658" s="70">
        <f>5063031000+33555648000</f>
        <v>38618679000</v>
      </c>
      <c r="V658" s="70">
        <f t="shared" si="272"/>
        <v>1438964999190</v>
      </c>
      <c r="W658" s="70">
        <f t="shared" si="273"/>
        <v>731188480311</v>
      </c>
      <c r="X658" s="70">
        <v>560228278111</v>
      </c>
      <c r="Y658" s="70">
        <v>0</v>
      </c>
      <c r="Z658" s="70">
        <v>0</v>
      </c>
      <c r="AA658" s="70">
        <v>44533000000</v>
      </c>
      <c r="AB658" s="70">
        <v>5000000000</v>
      </c>
      <c r="AC658" s="70">
        <v>101958471200</v>
      </c>
      <c r="AD658" s="70">
        <v>18468731000</v>
      </c>
      <c r="AE658" s="70">
        <v>1000000000</v>
      </c>
      <c r="AF658" s="70">
        <f t="shared" si="274"/>
        <v>707776518879</v>
      </c>
      <c r="AG658" s="70">
        <v>85883596643</v>
      </c>
      <c r="AH658" s="70">
        <v>366762802104</v>
      </c>
      <c r="AI658" s="70">
        <v>255130120132</v>
      </c>
      <c r="AJ658" s="70">
        <f t="shared" si="275"/>
        <v>113000000000</v>
      </c>
      <c r="AK658" s="70">
        <v>113000000000</v>
      </c>
      <c r="AL658" s="70">
        <v>0</v>
      </c>
      <c r="AM658" s="70">
        <v>0</v>
      </c>
      <c r="AN658" s="70">
        <v>0</v>
      </c>
      <c r="AO658" s="70">
        <v>0</v>
      </c>
      <c r="AP658" s="70">
        <v>0</v>
      </c>
      <c r="AQ658" s="70">
        <f t="shared" si="276"/>
        <v>12000000000</v>
      </c>
      <c r="AR658" s="70">
        <v>0</v>
      </c>
      <c r="AS658" s="70">
        <v>12000000000</v>
      </c>
      <c r="AT658" s="70">
        <v>0</v>
      </c>
      <c r="AU658" s="70">
        <v>0</v>
      </c>
      <c r="AV658" s="71">
        <f t="shared" si="277"/>
        <v>-101000000000</v>
      </c>
      <c r="AW658" s="71">
        <f t="shared" si="261"/>
        <v>101000000000</v>
      </c>
      <c r="AX658" s="60">
        <f t="shared" si="279"/>
        <v>0</v>
      </c>
      <c r="AY658" s="72">
        <v>1</v>
      </c>
      <c r="AZ658" s="73"/>
      <c r="BA658" s="63">
        <v>1</v>
      </c>
      <c r="BB658" s="64"/>
      <c r="BC658" s="64"/>
      <c r="BD658" s="64"/>
      <c r="BE658" s="64"/>
      <c r="BF658" s="64"/>
      <c r="BG658" s="74" t="s">
        <v>163</v>
      </c>
      <c r="BH658" s="74" t="s">
        <v>114</v>
      </c>
      <c r="BJ658" s="64"/>
    </row>
    <row r="659" spans="1:62" s="74" customFormat="1" ht="15" customHeight="1" x14ac:dyDescent="0.25">
      <c r="A659" s="75" t="s">
        <v>145</v>
      </c>
      <c r="B659" s="75" t="s">
        <v>145</v>
      </c>
      <c r="C659" s="76" t="s">
        <v>146</v>
      </c>
      <c r="D659" s="77"/>
      <c r="E659" s="77"/>
      <c r="F659" s="78">
        <f>SUM(F630:F657)</f>
        <v>38184037235248.164</v>
      </c>
      <c r="G659" s="78">
        <f t="shared" ref="G659:AZ659" si="280">SUM(G630:G657)</f>
        <v>1119928391247</v>
      </c>
      <c r="H659" s="78">
        <f t="shared" si="280"/>
        <v>302840988472</v>
      </c>
      <c r="I659" s="78">
        <f t="shared" si="280"/>
        <v>229529856671</v>
      </c>
      <c r="J659" s="78">
        <f t="shared" si="280"/>
        <v>86101259445</v>
      </c>
      <c r="K659" s="78">
        <f t="shared" si="280"/>
        <v>501456286659</v>
      </c>
      <c r="L659" s="78">
        <f t="shared" si="280"/>
        <v>29449998637724.512</v>
      </c>
      <c r="M659" s="78">
        <f t="shared" si="280"/>
        <v>3326976141404.5098</v>
      </c>
      <c r="N659" s="78">
        <f t="shared" si="280"/>
        <v>19356708101000</v>
      </c>
      <c r="O659" s="78">
        <f t="shared" si="280"/>
        <v>6766314395320</v>
      </c>
      <c r="P659" s="78">
        <f t="shared" si="280"/>
        <v>7614110206276.6602</v>
      </c>
      <c r="Q659" s="78">
        <f t="shared" si="280"/>
        <v>6602554000</v>
      </c>
      <c r="R659" s="78">
        <f t="shared" si="280"/>
        <v>0</v>
      </c>
      <c r="S659" s="78">
        <f t="shared" si="280"/>
        <v>292104069996</v>
      </c>
      <c r="T659" s="78">
        <f t="shared" si="280"/>
        <v>4472664661280.6602</v>
      </c>
      <c r="U659" s="78">
        <f t="shared" si="280"/>
        <v>2842738921000</v>
      </c>
      <c r="V659" s="78">
        <f t="shared" si="280"/>
        <v>39185248326660.797</v>
      </c>
      <c r="W659" s="78">
        <f t="shared" si="280"/>
        <v>15697686486822.139</v>
      </c>
      <c r="X659" s="78">
        <f t="shared" si="280"/>
        <v>8598661627663.8604</v>
      </c>
      <c r="Y659" s="78">
        <f t="shared" si="280"/>
        <v>15698246532</v>
      </c>
      <c r="Z659" s="78">
        <f t="shared" si="280"/>
        <v>141629087132</v>
      </c>
      <c r="AA659" s="78">
        <f t="shared" si="280"/>
        <v>1144435359380.6599</v>
      </c>
      <c r="AB659" s="78">
        <f t="shared" si="280"/>
        <v>685577993105</v>
      </c>
      <c r="AC659" s="78">
        <f t="shared" si="280"/>
        <v>174243336000</v>
      </c>
      <c r="AD659" s="78">
        <f t="shared" si="280"/>
        <v>4874498933764</v>
      </c>
      <c r="AE659" s="78">
        <f t="shared" si="280"/>
        <v>62941903244.619995</v>
      </c>
      <c r="AF659" s="78">
        <f t="shared" si="280"/>
        <v>23487561839838.66</v>
      </c>
      <c r="AG659" s="78">
        <f t="shared" si="280"/>
        <v>1955699414919.7502</v>
      </c>
      <c r="AH659" s="78">
        <f t="shared" si="280"/>
        <v>9695714219758.7695</v>
      </c>
      <c r="AI659" s="78">
        <f t="shared" si="280"/>
        <v>11836148205160.139</v>
      </c>
      <c r="AJ659" s="78">
        <f t="shared" si="280"/>
        <v>1487261871144.6201</v>
      </c>
      <c r="AK659" s="78">
        <f t="shared" si="280"/>
        <v>890023989807.62</v>
      </c>
      <c r="AL659" s="78">
        <f t="shared" si="280"/>
        <v>23300000000</v>
      </c>
      <c r="AM659" s="78">
        <f t="shared" si="280"/>
        <v>123849861987</v>
      </c>
      <c r="AN659" s="78">
        <f t="shared" si="280"/>
        <v>450088019350</v>
      </c>
      <c r="AO659" s="78">
        <f t="shared" si="280"/>
        <v>0</v>
      </c>
      <c r="AP659" s="78">
        <f t="shared" si="280"/>
        <v>0</v>
      </c>
      <c r="AQ659" s="78">
        <f t="shared" si="280"/>
        <v>484171315637</v>
      </c>
      <c r="AR659" s="78">
        <f t="shared" si="280"/>
        <v>11227761421</v>
      </c>
      <c r="AS659" s="78">
        <f t="shared" si="280"/>
        <v>109521414557</v>
      </c>
      <c r="AT659" s="78">
        <f t="shared" si="280"/>
        <v>363422139659</v>
      </c>
      <c r="AU659" s="78">
        <f t="shared" si="280"/>
        <v>0</v>
      </c>
      <c r="AV659" s="78">
        <f t="shared" si="280"/>
        <v>-1001211091412.6296</v>
      </c>
      <c r="AW659" s="78">
        <f t="shared" si="280"/>
        <v>1003090555507.62</v>
      </c>
      <c r="AX659" s="79">
        <f t="shared" si="280"/>
        <v>1879464094.9903564</v>
      </c>
      <c r="AY659" s="80">
        <f t="shared" si="280"/>
        <v>10</v>
      </c>
      <c r="AZ659" s="81">
        <f t="shared" si="280"/>
        <v>18</v>
      </c>
      <c r="BA659" s="64"/>
      <c r="BB659" s="64"/>
      <c r="BC659" s="64"/>
      <c r="BD659" s="64"/>
      <c r="BE659" s="64"/>
      <c r="BF659" s="64"/>
      <c r="BJ659" s="64"/>
    </row>
    <row r="660" spans="1:62" s="74" customFormat="1" ht="15" customHeight="1" x14ac:dyDescent="0.25">
      <c r="A660" s="75" t="s">
        <v>147</v>
      </c>
      <c r="B660" s="75" t="s">
        <v>147</v>
      </c>
      <c r="C660" s="76" t="s">
        <v>148</v>
      </c>
      <c r="D660" s="77"/>
      <c r="E660" s="77"/>
      <c r="F660" s="78">
        <f>SUM(F658)</f>
        <v>1337964999190</v>
      </c>
      <c r="G660" s="78">
        <f t="shared" ref="G660:AZ660" si="281">SUM(G658)</f>
        <v>150766858391</v>
      </c>
      <c r="H660" s="78">
        <f t="shared" si="281"/>
        <v>113353494000</v>
      </c>
      <c r="I660" s="78">
        <f t="shared" si="281"/>
        <v>31237020000</v>
      </c>
      <c r="J660" s="78">
        <f t="shared" si="281"/>
        <v>1949844391</v>
      </c>
      <c r="K660" s="78">
        <f t="shared" si="281"/>
        <v>4226500000</v>
      </c>
      <c r="L660" s="78">
        <f t="shared" si="281"/>
        <v>1002419522000</v>
      </c>
      <c r="M660" s="78">
        <f t="shared" si="281"/>
        <v>106488250000</v>
      </c>
      <c r="N660" s="78">
        <f t="shared" si="281"/>
        <v>643364188000</v>
      </c>
      <c r="O660" s="78">
        <f t="shared" si="281"/>
        <v>252567084000</v>
      </c>
      <c r="P660" s="78">
        <f t="shared" si="281"/>
        <v>184778618799</v>
      </c>
      <c r="Q660" s="78">
        <f t="shared" si="281"/>
        <v>0</v>
      </c>
      <c r="R660" s="78">
        <f t="shared" si="281"/>
        <v>0</v>
      </c>
      <c r="S660" s="78">
        <f t="shared" si="281"/>
        <v>50604888799</v>
      </c>
      <c r="T660" s="78">
        <f t="shared" si="281"/>
        <v>95555051000</v>
      </c>
      <c r="U660" s="78">
        <f t="shared" si="281"/>
        <v>38618679000</v>
      </c>
      <c r="V660" s="78">
        <f t="shared" si="281"/>
        <v>1438964999190</v>
      </c>
      <c r="W660" s="78">
        <f t="shared" si="281"/>
        <v>731188480311</v>
      </c>
      <c r="X660" s="78">
        <f t="shared" si="281"/>
        <v>560228278111</v>
      </c>
      <c r="Y660" s="78">
        <f t="shared" si="281"/>
        <v>0</v>
      </c>
      <c r="Z660" s="78">
        <f t="shared" si="281"/>
        <v>0</v>
      </c>
      <c r="AA660" s="78">
        <f t="shared" si="281"/>
        <v>44533000000</v>
      </c>
      <c r="AB660" s="78">
        <f t="shared" si="281"/>
        <v>5000000000</v>
      </c>
      <c r="AC660" s="78">
        <f t="shared" si="281"/>
        <v>101958471200</v>
      </c>
      <c r="AD660" s="78">
        <f t="shared" si="281"/>
        <v>18468731000</v>
      </c>
      <c r="AE660" s="78">
        <f t="shared" si="281"/>
        <v>1000000000</v>
      </c>
      <c r="AF660" s="78">
        <f t="shared" si="281"/>
        <v>707776518879</v>
      </c>
      <c r="AG660" s="78">
        <f t="shared" si="281"/>
        <v>85883596643</v>
      </c>
      <c r="AH660" s="78">
        <f t="shared" si="281"/>
        <v>366762802104</v>
      </c>
      <c r="AI660" s="78">
        <f t="shared" si="281"/>
        <v>255130120132</v>
      </c>
      <c r="AJ660" s="78">
        <f t="shared" si="281"/>
        <v>113000000000</v>
      </c>
      <c r="AK660" s="78">
        <f t="shared" si="281"/>
        <v>113000000000</v>
      </c>
      <c r="AL660" s="78">
        <f t="shared" si="281"/>
        <v>0</v>
      </c>
      <c r="AM660" s="78">
        <f t="shared" si="281"/>
        <v>0</v>
      </c>
      <c r="AN660" s="78">
        <f t="shared" si="281"/>
        <v>0</v>
      </c>
      <c r="AO660" s="78">
        <f t="shared" si="281"/>
        <v>0</v>
      </c>
      <c r="AP660" s="78">
        <f t="shared" si="281"/>
        <v>0</v>
      </c>
      <c r="AQ660" s="78">
        <f t="shared" si="281"/>
        <v>12000000000</v>
      </c>
      <c r="AR660" s="78">
        <f t="shared" si="281"/>
        <v>0</v>
      </c>
      <c r="AS660" s="78">
        <f t="shared" si="281"/>
        <v>12000000000</v>
      </c>
      <c r="AT660" s="78">
        <f t="shared" si="281"/>
        <v>0</v>
      </c>
      <c r="AU660" s="78">
        <f t="shared" si="281"/>
        <v>0</v>
      </c>
      <c r="AV660" s="78">
        <f t="shared" si="281"/>
        <v>-101000000000</v>
      </c>
      <c r="AW660" s="78">
        <f t="shared" si="281"/>
        <v>101000000000</v>
      </c>
      <c r="AX660" s="79">
        <f t="shared" si="281"/>
        <v>0</v>
      </c>
      <c r="AY660" s="80">
        <f t="shared" si="281"/>
        <v>1</v>
      </c>
      <c r="AZ660" s="81">
        <f t="shared" si="281"/>
        <v>0</v>
      </c>
      <c r="BA660" s="64"/>
      <c r="BB660" s="64"/>
      <c r="BC660" s="64"/>
      <c r="BD660" s="64"/>
      <c r="BE660" s="64"/>
      <c r="BF660" s="64"/>
      <c r="BJ660" s="64"/>
    </row>
    <row r="661" spans="1:62" s="74" customFormat="1" ht="15" customHeight="1" x14ac:dyDescent="0.25">
      <c r="A661" s="75" t="s">
        <v>149</v>
      </c>
      <c r="B661" s="75" t="s">
        <v>149</v>
      </c>
      <c r="C661" s="76" t="s">
        <v>795</v>
      </c>
      <c r="D661" s="77"/>
      <c r="E661" s="77"/>
      <c r="F661" s="78">
        <f t="shared" ref="F661:AZ661" si="282">F659+F660</f>
        <v>39522002234438.164</v>
      </c>
      <c r="G661" s="78">
        <f t="shared" si="282"/>
        <v>1270695249638</v>
      </c>
      <c r="H661" s="78">
        <f t="shared" si="282"/>
        <v>416194482472</v>
      </c>
      <c r="I661" s="78">
        <f t="shared" si="282"/>
        <v>260766876671</v>
      </c>
      <c r="J661" s="78">
        <f t="shared" si="282"/>
        <v>88051103836</v>
      </c>
      <c r="K661" s="78">
        <f t="shared" si="282"/>
        <v>505682786659</v>
      </c>
      <c r="L661" s="78">
        <f t="shared" si="282"/>
        <v>30452418159724.512</v>
      </c>
      <c r="M661" s="78">
        <f t="shared" si="282"/>
        <v>3433464391404.5098</v>
      </c>
      <c r="N661" s="78">
        <f t="shared" si="282"/>
        <v>20000072289000</v>
      </c>
      <c r="O661" s="78">
        <f t="shared" si="282"/>
        <v>7018881479320</v>
      </c>
      <c r="P661" s="78">
        <f t="shared" si="282"/>
        <v>7798888825075.6602</v>
      </c>
      <c r="Q661" s="78">
        <f t="shared" si="282"/>
        <v>6602554000</v>
      </c>
      <c r="R661" s="78">
        <f t="shared" si="282"/>
        <v>0</v>
      </c>
      <c r="S661" s="78">
        <f t="shared" si="282"/>
        <v>342708958795</v>
      </c>
      <c r="T661" s="78">
        <f t="shared" si="282"/>
        <v>4568219712280.6602</v>
      </c>
      <c r="U661" s="78">
        <f t="shared" si="282"/>
        <v>2881357600000</v>
      </c>
      <c r="V661" s="78">
        <f t="shared" si="282"/>
        <v>40624213325850.797</v>
      </c>
      <c r="W661" s="78">
        <f t="shared" si="282"/>
        <v>16428874967133.139</v>
      </c>
      <c r="X661" s="78">
        <f t="shared" si="282"/>
        <v>9158889905774.8594</v>
      </c>
      <c r="Y661" s="78">
        <f t="shared" si="282"/>
        <v>15698246532</v>
      </c>
      <c r="Z661" s="78">
        <f t="shared" si="282"/>
        <v>141629087132</v>
      </c>
      <c r="AA661" s="78">
        <f t="shared" si="282"/>
        <v>1188968359380.6599</v>
      </c>
      <c r="AB661" s="78">
        <f t="shared" si="282"/>
        <v>690577993105</v>
      </c>
      <c r="AC661" s="78">
        <f t="shared" si="282"/>
        <v>276201807200</v>
      </c>
      <c r="AD661" s="78">
        <f t="shared" si="282"/>
        <v>4892967664764</v>
      </c>
      <c r="AE661" s="78">
        <f t="shared" si="282"/>
        <v>63941903244.619995</v>
      </c>
      <c r="AF661" s="78">
        <f t="shared" si="282"/>
        <v>24195338358717.66</v>
      </c>
      <c r="AG661" s="78">
        <f t="shared" si="282"/>
        <v>2041583011562.7502</v>
      </c>
      <c r="AH661" s="78">
        <f t="shared" si="282"/>
        <v>10062477021862.77</v>
      </c>
      <c r="AI661" s="78">
        <f t="shared" si="282"/>
        <v>12091278325292.139</v>
      </c>
      <c r="AJ661" s="78">
        <f t="shared" si="282"/>
        <v>1600261871144.6201</v>
      </c>
      <c r="AK661" s="78">
        <f t="shared" si="282"/>
        <v>1003023989807.62</v>
      </c>
      <c r="AL661" s="78">
        <f t="shared" si="282"/>
        <v>23300000000</v>
      </c>
      <c r="AM661" s="78">
        <f t="shared" si="282"/>
        <v>123849861987</v>
      </c>
      <c r="AN661" s="78">
        <f t="shared" si="282"/>
        <v>450088019350</v>
      </c>
      <c r="AO661" s="78">
        <f t="shared" si="282"/>
        <v>0</v>
      </c>
      <c r="AP661" s="78">
        <f t="shared" si="282"/>
        <v>0</v>
      </c>
      <c r="AQ661" s="78">
        <f t="shared" si="282"/>
        <v>496171315637</v>
      </c>
      <c r="AR661" s="78">
        <f t="shared" si="282"/>
        <v>11227761421</v>
      </c>
      <c r="AS661" s="78">
        <f t="shared" si="282"/>
        <v>121521414557</v>
      </c>
      <c r="AT661" s="78">
        <f t="shared" si="282"/>
        <v>363422139659</v>
      </c>
      <c r="AU661" s="78">
        <f t="shared" si="282"/>
        <v>0</v>
      </c>
      <c r="AV661" s="78">
        <f t="shared" si="282"/>
        <v>-1102211091412.6296</v>
      </c>
      <c r="AW661" s="78">
        <f t="shared" si="282"/>
        <v>1104090555507.6201</v>
      </c>
      <c r="AX661" s="79">
        <f t="shared" si="282"/>
        <v>1879464094.9903564</v>
      </c>
      <c r="AY661" s="80">
        <f t="shared" si="282"/>
        <v>11</v>
      </c>
      <c r="AZ661" s="81">
        <f t="shared" si="282"/>
        <v>18</v>
      </c>
      <c r="BA661" s="64"/>
      <c r="BB661" s="64"/>
      <c r="BC661" s="64"/>
      <c r="BD661" s="64"/>
      <c r="BE661" s="64"/>
      <c r="BF661" s="64"/>
      <c r="BJ661" s="64"/>
    </row>
    <row r="662" spans="1:62" s="74" customFormat="1" ht="15" customHeight="1" x14ac:dyDescent="0.25">
      <c r="A662" s="75" t="s">
        <v>151</v>
      </c>
      <c r="B662" s="75" t="s">
        <v>151</v>
      </c>
      <c r="C662" s="76" t="s">
        <v>796</v>
      </c>
      <c r="D662" s="77"/>
      <c r="E662" s="77"/>
      <c r="F662" s="78">
        <f t="shared" ref="F662:AZ662" si="283">F661+F629</f>
        <v>51960143791515.164</v>
      </c>
      <c r="G662" s="78">
        <f t="shared" si="283"/>
        <v>2368357250315</v>
      </c>
      <c r="H662" s="78">
        <f t="shared" si="283"/>
        <v>1205983482472</v>
      </c>
      <c r="I662" s="78">
        <f t="shared" si="283"/>
        <v>361922473487</v>
      </c>
      <c r="J662" s="78">
        <f t="shared" si="283"/>
        <v>118301103836</v>
      </c>
      <c r="K662" s="78">
        <f t="shared" si="283"/>
        <v>682150190520</v>
      </c>
      <c r="L662" s="78">
        <f t="shared" si="283"/>
        <v>34757779896724.512</v>
      </c>
      <c r="M662" s="78">
        <f t="shared" si="283"/>
        <v>4732930303404.5098</v>
      </c>
      <c r="N662" s="78">
        <f t="shared" si="283"/>
        <v>22502521426000</v>
      </c>
      <c r="O662" s="78">
        <f t="shared" si="283"/>
        <v>7522328167320</v>
      </c>
      <c r="P662" s="78">
        <f t="shared" si="283"/>
        <v>14834006644475.66</v>
      </c>
      <c r="Q662" s="78">
        <f t="shared" si="283"/>
        <v>14102554000</v>
      </c>
      <c r="R662" s="78">
        <f t="shared" si="283"/>
        <v>0</v>
      </c>
      <c r="S662" s="78">
        <f t="shared" si="283"/>
        <v>342708958795</v>
      </c>
      <c r="T662" s="78">
        <f t="shared" si="283"/>
        <v>11595837531680.66</v>
      </c>
      <c r="U662" s="78">
        <f t="shared" si="283"/>
        <v>2881357600000</v>
      </c>
      <c r="V662" s="78">
        <f t="shared" si="283"/>
        <v>53532354882927.797</v>
      </c>
      <c r="W662" s="78">
        <f t="shared" si="283"/>
        <v>23652366439194.141</v>
      </c>
      <c r="X662" s="78">
        <f t="shared" si="283"/>
        <v>10255916784635.859</v>
      </c>
      <c r="Y662" s="78">
        <f t="shared" si="283"/>
        <v>15698246532</v>
      </c>
      <c r="Z662" s="78">
        <f t="shared" si="283"/>
        <v>141629087132</v>
      </c>
      <c r="AA662" s="78">
        <f t="shared" si="283"/>
        <v>2183103892530.6599</v>
      </c>
      <c r="AB662" s="78">
        <f t="shared" si="283"/>
        <v>879527253105</v>
      </c>
      <c r="AC662" s="78">
        <f t="shared" si="283"/>
        <v>643669003050</v>
      </c>
      <c r="AD662" s="78">
        <f t="shared" si="283"/>
        <v>9448880268964</v>
      </c>
      <c r="AE662" s="78">
        <f t="shared" si="283"/>
        <v>83941903244.619995</v>
      </c>
      <c r="AF662" s="78">
        <f t="shared" si="283"/>
        <v>29879988443733.66</v>
      </c>
      <c r="AG662" s="78">
        <f t="shared" si="283"/>
        <v>2308094214957.75</v>
      </c>
      <c r="AH662" s="78">
        <f t="shared" si="283"/>
        <v>12729810318835.77</v>
      </c>
      <c r="AI662" s="78">
        <f t="shared" si="283"/>
        <v>14842083909940.139</v>
      </c>
      <c r="AJ662" s="78">
        <f t="shared" si="283"/>
        <v>2100261871144.6201</v>
      </c>
      <c r="AK662" s="78">
        <f t="shared" si="283"/>
        <v>1503023989807.6201</v>
      </c>
      <c r="AL662" s="78">
        <f t="shared" si="283"/>
        <v>23300000000</v>
      </c>
      <c r="AM662" s="78">
        <f t="shared" si="283"/>
        <v>123849861987</v>
      </c>
      <c r="AN662" s="78">
        <f t="shared" si="283"/>
        <v>450088019350</v>
      </c>
      <c r="AO662" s="78">
        <f t="shared" si="283"/>
        <v>0</v>
      </c>
      <c r="AP662" s="78">
        <f t="shared" si="283"/>
        <v>0</v>
      </c>
      <c r="AQ662" s="78">
        <f t="shared" si="283"/>
        <v>526171315637</v>
      </c>
      <c r="AR662" s="78">
        <f t="shared" si="283"/>
        <v>11227761421</v>
      </c>
      <c r="AS662" s="78">
        <f t="shared" si="283"/>
        <v>151521414557</v>
      </c>
      <c r="AT662" s="78">
        <f t="shared" si="283"/>
        <v>363422139659</v>
      </c>
      <c r="AU662" s="78">
        <f t="shared" si="283"/>
        <v>0</v>
      </c>
      <c r="AV662" s="78">
        <f t="shared" si="283"/>
        <v>-1572211091412.6296</v>
      </c>
      <c r="AW662" s="78">
        <f t="shared" si="283"/>
        <v>1574090555507.6201</v>
      </c>
      <c r="AX662" s="79">
        <f t="shared" si="283"/>
        <v>1879464094.9903564</v>
      </c>
      <c r="AY662" s="80">
        <f t="shared" si="283"/>
        <v>11</v>
      </c>
      <c r="AZ662" s="81">
        <f t="shared" si="283"/>
        <v>19</v>
      </c>
      <c r="BA662" s="64"/>
      <c r="BB662" s="64"/>
      <c r="BC662" s="64"/>
      <c r="BD662" s="64"/>
      <c r="BE662" s="64"/>
      <c r="BF662" s="64"/>
      <c r="BJ662" s="64"/>
    </row>
    <row r="663" spans="1:62" ht="15" customHeight="1" x14ac:dyDescent="0.25">
      <c r="A663" s="42" t="s">
        <v>797</v>
      </c>
      <c r="B663" s="42" t="s">
        <v>797</v>
      </c>
      <c r="C663" s="43" t="s">
        <v>798</v>
      </c>
      <c r="D663" s="44" t="s">
        <v>113</v>
      </c>
      <c r="E663" s="45">
        <v>42369</v>
      </c>
      <c r="F663" s="82">
        <f t="shared" si="268"/>
        <v>6165287623000</v>
      </c>
      <c r="G663" s="47">
        <f t="shared" si="269"/>
        <v>316276910000</v>
      </c>
      <c r="H663" s="47">
        <v>244822500000</v>
      </c>
      <c r="I663" s="47">
        <v>1545000000</v>
      </c>
      <c r="J663" s="47">
        <v>20000000000</v>
      </c>
      <c r="K663" s="47">
        <v>49909410000</v>
      </c>
      <c r="L663" s="47">
        <f t="shared" si="270"/>
        <v>2931845630000</v>
      </c>
      <c r="M663" s="47">
        <v>1075581961000</v>
      </c>
      <c r="N663" s="47">
        <v>1322765639000</v>
      </c>
      <c r="O663" s="47">
        <v>533498030000</v>
      </c>
      <c r="P663" s="47">
        <f t="shared" si="271"/>
        <v>2917165083000</v>
      </c>
      <c r="Q663" s="47">
        <v>0</v>
      </c>
      <c r="R663" s="47">
        <v>0</v>
      </c>
      <c r="S663" s="47">
        <v>0</v>
      </c>
      <c r="T663" s="47">
        <v>2917165083000</v>
      </c>
      <c r="U663" s="47">
        <v>0</v>
      </c>
      <c r="V663" s="47">
        <f t="shared" si="272"/>
        <v>6930093627630</v>
      </c>
      <c r="W663" s="47">
        <f t="shared" si="273"/>
        <v>3521030123847</v>
      </c>
      <c r="X663" s="47">
        <v>340099116996</v>
      </c>
      <c r="Y663" s="47">
        <v>0</v>
      </c>
      <c r="Z663" s="47">
        <v>0</v>
      </c>
      <c r="AA663" s="47">
        <v>569541900000</v>
      </c>
      <c r="AB663" s="47">
        <v>29730000000</v>
      </c>
      <c r="AC663" s="47">
        <v>890000000000</v>
      </c>
      <c r="AD663" s="47">
        <v>1681659106851</v>
      </c>
      <c r="AE663" s="47">
        <v>10000000000</v>
      </c>
      <c r="AF663" s="47">
        <f t="shared" si="274"/>
        <v>3409063503783</v>
      </c>
      <c r="AG663" s="47">
        <v>159691893500</v>
      </c>
      <c r="AH663" s="47">
        <v>1776375686554</v>
      </c>
      <c r="AI663" s="47">
        <v>1472995923729</v>
      </c>
      <c r="AJ663" s="47">
        <f t="shared" si="275"/>
        <v>849808636636</v>
      </c>
      <c r="AK663" s="47">
        <v>849808636636</v>
      </c>
      <c r="AL663" s="47">
        <v>0</v>
      </c>
      <c r="AM663" s="47">
        <v>0</v>
      </c>
      <c r="AN663" s="47">
        <v>0</v>
      </c>
      <c r="AO663" s="47">
        <v>0</v>
      </c>
      <c r="AP663" s="47">
        <v>0</v>
      </c>
      <c r="AQ663" s="47">
        <f t="shared" si="276"/>
        <v>85000000000</v>
      </c>
      <c r="AR663" s="47">
        <v>0</v>
      </c>
      <c r="AS663" s="47">
        <v>85000000000</v>
      </c>
      <c r="AT663" s="47">
        <v>0</v>
      </c>
      <c r="AU663" s="47">
        <v>0</v>
      </c>
      <c r="AV663" s="48">
        <f t="shared" si="277"/>
        <v>-764806004630</v>
      </c>
      <c r="AW663" s="48">
        <f t="shared" si="261"/>
        <v>764808636636</v>
      </c>
      <c r="AX663" s="49">
        <f t="shared" si="279"/>
        <v>2632006</v>
      </c>
      <c r="AY663" s="50">
        <v>1</v>
      </c>
      <c r="AZ663" s="51"/>
      <c r="BA663" s="6" t="s">
        <v>95</v>
      </c>
      <c r="BB663" s="52">
        <v>1</v>
      </c>
      <c r="BC663" s="6"/>
      <c r="BD663" s="6"/>
      <c r="BG663" s="5" t="s">
        <v>96</v>
      </c>
      <c r="BH663" s="5" t="s">
        <v>155</v>
      </c>
      <c r="BJ663" s="6">
        <v>1</v>
      </c>
    </row>
    <row r="664" spans="1:62" s="74" customFormat="1" ht="15" customHeight="1" x14ac:dyDescent="0.25">
      <c r="A664" s="67">
        <f>A658+1</f>
        <v>496</v>
      </c>
      <c r="B664" s="67">
        <v>1</v>
      </c>
      <c r="C664" s="68" t="s">
        <v>799</v>
      </c>
      <c r="D664" s="55" t="s">
        <v>104</v>
      </c>
      <c r="E664" s="65">
        <v>42368</v>
      </c>
      <c r="F664" s="69">
        <f t="shared" si="268"/>
        <v>1383914167228.2</v>
      </c>
      <c r="G664" s="70">
        <f t="shared" si="269"/>
        <v>97943094968.839996</v>
      </c>
      <c r="H664" s="70">
        <v>4875000000</v>
      </c>
      <c r="I664" s="70">
        <v>3813905301</v>
      </c>
      <c r="J664" s="70">
        <v>6400550000</v>
      </c>
      <c r="K664" s="70">
        <v>82853639667.839996</v>
      </c>
      <c r="L664" s="70">
        <f t="shared" si="270"/>
        <v>1005384743580.36</v>
      </c>
      <c r="M664" s="70">
        <v>75299767579.990005</v>
      </c>
      <c r="N664" s="70">
        <v>671139627000</v>
      </c>
      <c r="O664" s="70">
        <v>258945349000.37</v>
      </c>
      <c r="P664" s="70">
        <f t="shared" si="271"/>
        <v>280586328679</v>
      </c>
      <c r="Q664" s="70">
        <v>1250000000</v>
      </c>
      <c r="R664" s="70">
        <v>0</v>
      </c>
      <c r="S664" s="70">
        <v>37000383679</v>
      </c>
      <c r="T664" s="70">
        <v>152647323000</v>
      </c>
      <c r="U664" s="70">
        <v>89688622000</v>
      </c>
      <c r="V664" s="70">
        <f t="shared" si="272"/>
        <v>1414740171415.6699</v>
      </c>
      <c r="W664" s="70">
        <f t="shared" si="273"/>
        <v>633013251789.21997</v>
      </c>
      <c r="X664" s="70">
        <v>404571496354.09998</v>
      </c>
      <c r="Y664" s="70">
        <v>0</v>
      </c>
      <c r="Z664" s="70">
        <v>0</v>
      </c>
      <c r="AA664" s="70">
        <v>37388511344</v>
      </c>
      <c r="AB664" s="70">
        <v>16573738442.059999</v>
      </c>
      <c r="AC664" s="70">
        <v>0</v>
      </c>
      <c r="AD664" s="70">
        <v>171979505649.06</v>
      </c>
      <c r="AE664" s="70">
        <v>2500000000</v>
      </c>
      <c r="AF664" s="70">
        <f t="shared" si="274"/>
        <v>781726919626.44995</v>
      </c>
      <c r="AG664" s="70">
        <v>75297727691</v>
      </c>
      <c r="AH664" s="70">
        <v>284308250606.90002</v>
      </c>
      <c r="AI664" s="70">
        <v>422120941328.54999</v>
      </c>
      <c r="AJ664" s="70">
        <f t="shared" si="275"/>
        <v>43829229187.470001</v>
      </c>
      <c r="AK664" s="70">
        <v>43829229187.470001</v>
      </c>
      <c r="AL664" s="70">
        <v>0</v>
      </c>
      <c r="AM664" s="70">
        <v>0</v>
      </c>
      <c r="AN664" s="70">
        <v>0</v>
      </c>
      <c r="AO664" s="70">
        <v>0</v>
      </c>
      <c r="AP664" s="70">
        <v>0</v>
      </c>
      <c r="AQ664" s="70">
        <f t="shared" si="276"/>
        <v>13003225000</v>
      </c>
      <c r="AR664" s="70">
        <v>0</v>
      </c>
      <c r="AS664" s="70">
        <v>3000000000</v>
      </c>
      <c r="AT664" s="70">
        <v>10003225000</v>
      </c>
      <c r="AU664" s="70">
        <v>0</v>
      </c>
      <c r="AV664" s="71">
        <f t="shared" si="277"/>
        <v>-30826004187.469971</v>
      </c>
      <c r="AW664" s="71">
        <f t="shared" si="261"/>
        <v>30826004187.470001</v>
      </c>
      <c r="AX664" s="60">
        <f t="shared" si="279"/>
        <v>3.0517578125E-5</v>
      </c>
      <c r="AY664" s="72">
        <v>1</v>
      </c>
      <c r="AZ664" s="73"/>
      <c r="BA664" s="52">
        <v>1</v>
      </c>
      <c r="BB664" s="64"/>
      <c r="BC664" s="64"/>
      <c r="BD664" s="64"/>
      <c r="BE664" s="64"/>
      <c r="BF664" s="64"/>
      <c r="BG664" s="74" t="s">
        <v>96</v>
      </c>
      <c r="BH664" s="74" t="s">
        <v>186</v>
      </c>
      <c r="BJ664" s="64">
        <v>1</v>
      </c>
    </row>
    <row r="665" spans="1:62" ht="15" customHeight="1" x14ac:dyDescent="0.25">
      <c r="A665" s="53">
        <f t="shared" ref="A665:B676" si="284">A664+1</f>
        <v>497</v>
      </c>
      <c r="B665" s="53">
        <f t="shared" si="284"/>
        <v>2</v>
      </c>
      <c r="C665" s="54" t="s">
        <v>800</v>
      </c>
      <c r="D665" s="55" t="s">
        <v>139</v>
      </c>
      <c r="E665" s="65">
        <v>42368</v>
      </c>
      <c r="F665" s="57">
        <f t="shared" si="268"/>
        <v>1001877381367</v>
      </c>
      <c r="G665" s="58">
        <f t="shared" si="269"/>
        <v>15401944135</v>
      </c>
      <c r="H665" s="58">
        <v>2874406809</v>
      </c>
      <c r="I665" s="58">
        <v>1967850192</v>
      </c>
      <c r="J665" s="58">
        <v>1854093354</v>
      </c>
      <c r="K665" s="58">
        <v>8705593780</v>
      </c>
      <c r="L665" s="58">
        <f t="shared" si="270"/>
        <v>776040574380</v>
      </c>
      <c r="M665" s="58">
        <v>43313869000</v>
      </c>
      <c r="N665" s="58">
        <v>609497373000</v>
      </c>
      <c r="O665" s="58">
        <v>123229332380</v>
      </c>
      <c r="P665" s="58">
        <f t="shared" si="271"/>
        <v>210434862852</v>
      </c>
      <c r="Q665" s="58">
        <v>0</v>
      </c>
      <c r="R665" s="58">
        <v>0</v>
      </c>
      <c r="S665" s="58">
        <v>8993836897</v>
      </c>
      <c r="T665" s="58">
        <v>145131409955</v>
      </c>
      <c r="U665" s="58">
        <v>56309616000</v>
      </c>
      <c r="V665" s="58">
        <f t="shared" si="272"/>
        <v>1018327017057</v>
      </c>
      <c r="W665" s="58">
        <f t="shared" si="273"/>
        <v>428920015891</v>
      </c>
      <c r="X665" s="58">
        <v>202990928250</v>
      </c>
      <c r="Y665" s="58">
        <v>0</v>
      </c>
      <c r="Z665" s="58">
        <v>0</v>
      </c>
      <c r="AA665" s="58">
        <v>10509000000</v>
      </c>
      <c r="AB665" s="58">
        <v>92551924042</v>
      </c>
      <c r="AC665" s="58">
        <v>0</v>
      </c>
      <c r="AD665" s="58">
        <v>122368163599</v>
      </c>
      <c r="AE665" s="58">
        <v>500000000</v>
      </c>
      <c r="AF665" s="58">
        <f t="shared" si="274"/>
        <v>589407001166</v>
      </c>
      <c r="AG665" s="58">
        <v>89220317062</v>
      </c>
      <c r="AH665" s="58">
        <v>221497216638</v>
      </c>
      <c r="AI665" s="58">
        <v>278689467466</v>
      </c>
      <c r="AJ665" s="58">
        <f t="shared" si="275"/>
        <v>16449635690</v>
      </c>
      <c r="AK665" s="58">
        <v>16449635690</v>
      </c>
      <c r="AL665" s="58">
        <v>0</v>
      </c>
      <c r="AM665" s="58">
        <v>0</v>
      </c>
      <c r="AN665" s="58">
        <v>0</v>
      </c>
      <c r="AO665" s="58">
        <v>0</v>
      </c>
      <c r="AP665" s="58">
        <v>0</v>
      </c>
      <c r="AQ665" s="58">
        <f t="shared" si="276"/>
        <v>0</v>
      </c>
      <c r="AR665" s="58">
        <v>0</v>
      </c>
      <c r="AS665" s="58">
        <v>0</v>
      </c>
      <c r="AT665" s="58">
        <v>0</v>
      </c>
      <c r="AU665" s="58">
        <v>0</v>
      </c>
      <c r="AV665" s="59">
        <f t="shared" si="277"/>
        <v>-16449635690</v>
      </c>
      <c r="AW665" s="59">
        <f t="shared" si="261"/>
        <v>16449635690</v>
      </c>
      <c r="AX665" s="60">
        <f t="shared" si="279"/>
        <v>0</v>
      </c>
      <c r="AY665" s="61">
        <v>1</v>
      </c>
      <c r="AZ665" s="62"/>
      <c r="BA665" s="52">
        <v>1</v>
      </c>
      <c r="BB665" s="6"/>
      <c r="BC665" s="6"/>
      <c r="BD665" s="6"/>
      <c r="BG665" s="5" t="s">
        <v>96</v>
      </c>
      <c r="BH665" s="5" t="s">
        <v>97</v>
      </c>
      <c r="BJ665" s="6">
        <v>1</v>
      </c>
    </row>
    <row r="666" spans="1:62" s="74" customFormat="1" ht="15" customHeight="1" x14ac:dyDescent="0.25">
      <c r="A666" s="53">
        <f t="shared" si="284"/>
        <v>498</v>
      </c>
      <c r="B666" s="53">
        <f t="shared" si="284"/>
        <v>3</v>
      </c>
      <c r="C666" s="68" t="s">
        <v>801</v>
      </c>
      <c r="D666" s="55" t="s">
        <v>94</v>
      </c>
      <c r="E666" s="65">
        <v>42394</v>
      </c>
      <c r="F666" s="69">
        <f t="shared" si="268"/>
        <v>1330282683640</v>
      </c>
      <c r="G666" s="70">
        <f t="shared" si="269"/>
        <v>50000000000</v>
      </c>
      <c r="H666" s="70">
        <v>1698500000</v>
      </c>
      <c r="I666" s="70">
        <v>16792466000</v>
      </c>
      <c r="J666" s="70">
        <v>0</v>
      </c>
      <c r="K666" s="70">
        <v>31509034000</v>
      </c>
      <c r="L666" s="70">
        <f t="shared" si="270"/>
        <v>1082053464640</v>
      </c>
      <c r="M666" s="70">
        <v>160119958000</v>
      </c>
      <c r="N666" s="70">
        <v>648505589000</v>
      </c>
      <c r="O666" s="70">
        <v>273427917640</v>
      </c>
      <c r="P666" s="70">
        <f t="shared" si="271"/>
        <v>198229219000</v>
      </c>
      <c r="Q666" s="70">
        <v>0</v>
      </c>
      <c r="R666" s="70">
        <v>0</v>
      </c>
      <c r="S666" s="70">
        <v>5000000000</v>
      </c>
      <c r="T666" s="70">
        <v>119628965000</v>
      </c>
      <c r="U666" s="70">
        <v>73600254000</v>
      </c>
      <c r="V666" s="70">
        <f t="shared" si="272"/>
        <v>1316399425640</v>
      </c>
      <c r="W666" s="70">
        <f t="shared" si="273"/>
        <v>516943438640</v>
      </c>
      <c r="X666" s="70">
        <v>375945054000</v>
      </c>
      <c r="Y666" s="70">
        <v>0</v>
      </c>
      <c r="Z666" s="70">
        <v>2500000000</v>
      </c>
      <c r="AA666" s="70">
        <v>5000000000</v>
      </c>
      <c r="AB666" s="70">
        <v>28807725640</v>
      </c>
      <c r="AC666" s="70">
        <v>0</v>
      </c>
      <c r="AD666" s="70">
        <v>102690659000</v>
      </c>
      <c r="AE666" s="70">
        <v>2000000000</v>
      </c>
      <c r="AF666" s="70">
        <f t="shared" si="274"/>
        <v>799455987000</v>
      </c>
      <c r="AG666" s="70">
        <v>33694517900</v>
      </c>
      <c r="AH666" s="70">
        <v>391384780400</v>
      </c>
      <c r="AI666" s="70">
        <v>374376688700</v>
      </c>
      <c r="AJ666" s="70">
        <f t="shared" si="275"/>
        <v>0</v>
      </c>
      <c r="AK666" s="70">
        <v>0</v>
      </c>
      <c r="AL666" s="70">
        <v>0</v>
      </c>
      <c r="AM666" s="70">
        <v>0</v>
      </c>
      <c r="AN666" s="70">
        <v>0</v>
      </c>
      <c r="AO666" s="70">
        <v>0</v>
      </c>
      <c r="AP666" s="70">
        <v>0</v>
      </c>
      <c r="AQ666" s="70">
        <f t="shared" si="276"/>
        <v>13883258000</v>
      </c>
      <c r="AR666" s="70">
        <v>0</v>
      </c>
      <c r="AS666" s="70">
        <v>10000000000</v>
      </c>
      <c r="AT666" s="70">
        <v>3883258000</v>
      </c>
      <c r="AU666" s="70">
        <v>0</v>
      </c>
      <c r="AV666" s="71">
        <f t="shared" si="277"/>
        <v>13883258000</v>
      </c>
      <c r="AW666" s="71">
        <f t="shared" si="261"/>
        <v>-13883258000</v>
      </c>
      <c r="AX666" s="60">
        <f t="shared" si="279"/>
        <v>0</v>
      </c>
      <c r="AY666" s="72"/>
      <c r="AZ666" s="73">
        <v>1</v>
      </c>
      <c r="BA666" s="52">
        <v>1</v>
      </c>
      <c r="BB666" s="64"/>
      <c r="BC666" s="64"/>
      <c r="BD666" s="64"/>
      <c r="BE666" s="64">
        <v>1</v>
      </c>
      <c r="BF666" s="64"/>
      <c r="BG666" s="74" t="s">
        <v>96</v>
      </c>
      <c r="BH666" s="74" t="s">
        <v>130</v>
      </c>
      <c r="BJ666" s="64">
        <v>1</v>
      </c>
    </row>
    <row r="667" spans="1:62" ht="15" customHeight="1" x14ac:dyDescent="0.25">
      <c r="A667" s="53">
        <f t="shared" si="284"/>
        <v>499</v>
      </c>
      <c r="B667" s="53">
        <f t="shared" si="284"/>
        <v>4</v>
      </c>
      <c r="C667" s="54" t="s">
        <v>802</v>
      </c>
      <c r="D667" s="55" t="s">
        <v>94</v>
      </c>
      <c r="E667" s="56">
        <v>42433</v>
      </c>
      <c r="F667" s="57">
        <f t="shared" si="268"/>
        <v>1142898567069.3398</v>
      </c>
      <c r="G667" s="58">
        <f t="shared" si="269"/>
        <v>59664660828</v>
      </c>
      <c r="H667" s="58">
        <v>33745000000</v>
      </c>
      <c r="I667" s="58">
        <v>8815000000</v>
      </c>
      <c r="J667" s="58">
        <v>8500000000</v>
      </c>
      <c r="K667" s="58">
        <v>8604660828</v>
      </c>
      <c r="L667" s="58">
        <f t="shared" si="270"/>
        <v>801550805353.33997</v>
      </c>
      <c r="M667" s="58">
        <v>78302702153.339996</v>
      </c>
      <c r="N667" s="58">
        <v>526449164000</v>
      </c>
      <c r="O667" s="58">
        <v>196798939200</v>
      </c>
      <c r="P667" s="58">
        <f t="shared" si="271"/>
        <v>281683100888</v>
      </c>
      <c r="Q667" s="58">
        <v>2500000000</v>
      </c>
      <c r="R667" s="58">
        <v>0</v>
      </c>
      <c r="S667" s="58">
        <v>26803554888</v>
      </c>
      <c r="T667" s="58">
        <v>152022664000</v>
      </c>
      <c r="U667" s="58">
        <v>100356882000</v>
      </c>
      <c r="V667" s="58">
        <f t="shared" si="272"/>
        <v>1137998567069.3398</v>
      </c>
      <c r="W667" s="58">
        <f t="shared" si="273"/>
        <v>570148724549</v>
      </c>
      <c r="X667" s="58">
        <v>383773566367</v>
      </c>
      <c r="Y667" s="58">
        <v>0</v>
      </c>
      <c r="Z667" s="58">
        <v>0</v>
      </c>
      <c r="AA667" s="58">
        <v>19045610251</v>
      </c>
      <c r="AB667" s="58">
        <v>36772665931</v>
      </c>
      <c r="AC667" s="58">
        <v>0</v>
      </c>
      <c r="AD667" s="58">
        <v>129056882000</v>
      </c>
      <c r="AE667" s="58">
        <v>1500000000</v>
      </c>
      <c r="AF667" s="58">
        <f t="shared" si="274"/>
        <v>567849842520.33997</v>
      </c>
      <c r="AG667" s="58">
        <v>63663232555.349998</v>
      </c>
      <c r="AH667" s="58">
        <v>231936495769.94</v>
      </c>
      <c r="AI667" s="58">
        <v>272250114195.04999</v>
      </c>
      <c r="AJ667" s="58">
        <f t="shared" si="275"/>
        <v>600000000</v>
      </c>
      <c r="AK667" s="58">
        <v>600000000</v>
      </c>
      <c r="AL667" s="58">
        <v>0</v>
      </c>
      <c r="AM667" s="58">
        <v>0</v>
      </c>
      <c r="AN667" s="58">
        <v>0</v>
      </c>
      <c r="AO667" s="58">
        <v>0</v>
      </c>
      <c r="AP667" s="58">
        <v>0</v>
      </c>
      <c r="AQ667" s="58">
        <f t="shared" si="276"/>
        <v>5500000000</v>
      </c>
      <c r="AR667" s="58">
        <v>0</v>
      </c>
      <c r="AS667" s="58">
        <v>5500000000</v>
      </c>
      <c r="AT667" s="58">
        <v>0</v>
      </c>
      <c r="AU667" s="58">
        <v>0</v>
      </c>
      <c r="AV667" s="59">
        <f t="shared" si="277"/>
        <v>4900000000</v>
      </c>
      <c r="AW667" s="59">
        <f t="shared" si="261"/>
        <v>-4900000000</v>
      </c>
      <c r="AX667" s="60">
        <f t="shared" si="279"/>
        <v>0</v>
      </c>
      <c r="AY667" s="61"/>
      <c r="AZ667" s="62">
        <v>1</v>
      </c>
      <c r="BA667" s="63">
        <v>1</v>
      </c>
      <c r="BB667" s="6"/>
      <c r="BC667" s="6"/>
      <c r="BD667" s="6"/>
      <c r="BG667" s="5" t="s">
        <v>163</v>
      </c>
      <c r="BH667" s="5" t="s">
        <v>114</v>
      </c>
    </row>
    <row r="668" spans="1:62" s="74" customFormat="1" ht="15" customHeight="1" x14ac:dyDescent="0.25">
      <c r="A668" s="67">
        <f t="shared" si="284"/>
        <v>500</v>
      </c>
      <c r="B668" s="67">
        <f t="shared" si="284"/>
        <v>5</v>
      </c>
      <c r="C668" s="68" t="s">
        <v>803</v>
      </c>
      <c r="D668" s="84" t="s">
        <v>94</v>
      </c>
      <c r="E668" s="65">
        <v>42434</v>
      </c>
      <c r="F668" s="69">
        <f t="shared" si="268"/>
        <v>701303845167.69995</v>
      </c>
      <c r="G668" s="70">
        <f t="shared" si="269"/>
        <v>4559049624.6999998</v>
      </c>
      <c r="H668" s="70">
        <v>100000000</v>
      </c>
      <c r="I668" s="70">
        <v>25625000</v>
      </c>
      <c r="J668" s="70">
        <v>0</v>
      </c>
      <c r="K668" s="70">
        <v>4433424624.6999998</v>
      </c>
      <c r="L668" s="70">
        <f t="shared" si="270"/>
        <v>553601030094</v>
      </c>
      <c r="M668" s="70">
        <v>21737310094</v>
      </c>
      <c r="N668" s="70">
        <v>348712841000</v>
      </c>
      <c r="O668" s="70">
        <v>183150879000</v>
      </c>
      <c r="P668" s="70">
        <f t="shared" si="271"/>
        <v>143143765449</v>
      </c>
      <c r="Q668" s="70">
        <v>0</v>
      </c>
      <c r="R668" s="70">
        <v>0</v>
      </c>
      <c r="S668" s="70">
        <v>1579758701</v>
      </c>
      <c r="T668" s="70">
        <v>104011195748</v>
      </c>
      <c r="U668" s="70">
        <v>37552811000</v>
      </c>
      <c r="V668" s="70">
        <f t="shared" si="272"/>
        <v>732562675135.01001</v>
      </c>
      <c r="W668" s="70">
        <f t="shared" si="273"/>
        <v>236052733622.01001</v>
      </c>
      <c r="X668" s="70">
        <v>130259125223.00999</v>
      </c>
      <c r="Y668" s="70">
        <v>0</v>
      </c>
      <c r="Z668" s="70">
        <v>0</v>
      </c>
      <c r="AA668" s="70">
        <v>12946098500</v>
      </c>
      <c r="AB668" s="70">
        <v>12387350000</v>
      </c>
      <c r="AC668" s="70">
        <v>0</v>
      </c>
      <c r="AD668" s="70">
        <v>78460159899</v>
      </c>
      <c r="AE668" s="70">
        <v>2000000000</v>
      </c>
      <c r="AF668" s="70">
        <f t="shared" si="274"/>
        <v>496509941513</v>
      </c>
      <c r="AG668" s="70">
        <v>40368669000</v>
      </c>
      <c r="AH668" s="70">
        <v>142507753839</v>
      </c>
      <c r="AI668" s="70">
        <v>313633518674</v>
      </c>
      <c r="AJ668" s="70">
        <f t="shared" si="275"/>
        <v>34258829967.310001</v>
      </c>
      <c r="AK668" s="70">
        <v>34258829967.310001</v>
      </c>
      <c r="AL668" s="70">
        <v>0</v>
      </c>
      <c r="AM668" s="70">
        <v>0</v>
      </c>
      <c r="AN668" s="70">
        <v>0</v>
      </c>
      <c r="AO668" s="70">
        <v>0</v>
      </c>
      <c r="AP668" s="70">
        <v>0</v>
      </c>
      <c r="AQ668" s="70">
        <f t="shared" si="276"/>
        <v>3000000000</v>
      </c>
      <c r="AR668" s="70">
        <v>0</v>
      </c>
      <c r="AS668" s="70">
        <v>3000000000</v>
      </c>
      <c r="AT668" s="70">
        <v>0</v>
      </c>
      <c r="AU668" s="70">
        <v>0</v>
      </c>
      <c r="AV668" s="71">
        <f t="shared" si="277"/>
        <v>-31258829967.310059</v>
      </c>
      <c r="AW668" s="71">
        <f t="shared" si="261"/>
        <v>31258829967.310001</v>
      </c>
      <c r="AX668" s="60">
        <f t="shared" si="279"/>
        <v>-5.7220458984375E-5</v>
      </c>
      <c r="AY668" s="72"/>
      <c r="AZ668" s="73">
        <v>1</v>
      </c>
      <c r="BA668" s="52">
        <v>1</v>
      </c>
      <c r="BB668" s="64"/>
      <c r="BC668" s="64"/>
      <c r="BD668" s="64"/>
      <c r="BE668" s="64"/>
      <c r="BF668" s="64"/>
      <c r="BG668" s="74" t="s">
        <v>96</v>
      </c>
      <c r="BH668" s="74" t="s">
        <v>102</v>
      </c>
      <c r="BI668" s="5"/>
      <c r="BJ668" s="64">
        <v>1</v>
      </c>
    </row>
    <row r="669" spans="1:62" ht="15" customHeight="1" x14ac:dyDescent="0.25">
      <c r="A669" s="53">
        <f t="shared" si="284"/>
        <v>501</v>
      </c>
      <c r="B669" s="53">
        <f t="shared" si="284"/>
        <v>6</v>
      </c>
      <c r="C669" s="68" t="s">
        <v>804</v>
      </c>
      <c r="D669" s="55" t="s">
        <v>123</v>
      </c>
      <c r="E669" s="56">
        <v>42369</v>
      </c>
      <c r="F669" s="57">
        <f t="shared" si="268"/>
        <v>956282360000</v>
      </c>
      <c r="G669" s="58">
        <f t="shared" si="269"/>
        <v>10550000000</v>
      </c>
      <c r="H669" s="58">
        <v>100000000</v>
      </c>
      <c r="I669" s="58">
        <v>300000000</v>
      </c>
      <c r="J669" s="58">
        <v>450000000</v>
      </c>
      <c r="K669" s="58">
        <v>9700000000</v>
      </c>
      <c r="L669" s="58">
        <f t="shared" si="270"/>
        <v>669021600000</v>
      </c>
      <c r="M669" s="58">
        <v>28664579000</v>
      </c>
      <c r="N669" s="58">
        <v>444053521000</v>
      </c>
      <c r="O669" s="58">
        <v>196303500000</v>
      </c>
      <c r="P669" s="58">
        <f t="shared" si="271"/>
        <v>276710760000</v>
      </c>
      <c r="Q669" s="58">
        <v>0</v>
      </c>
      <c r="R669" s="58">
        <v>0</v>
      </c>
      <c r="S669" s="58">
        <v>2150000000</v>
      </c>
      <c r="T669" s="58">
        <f>112427482000+8000000000</f>
        <v>120427482000</v>
      </c>
      <c r="U669" s="58">
        <v>154133278000</v>
      </c>
      <c r="V669" s="58">
        <f t="shared" si="272"/>
        <v>956282360000</v>
      </c>
      <c r="W669" s="58">
        <f t="shared" si="273"/>
        <v>447677803680</v>
      </c>
      <c r="X669" s="58">
        <v>194197261714.97</v>
      </c>
      <c r="Y669" s="58">
        <v>0</v>
      </c>
      <c r="Z669" s="58">
        <v>0</v>
      </c>
      <c r="AA669" s="58">
        <v>36310400000</v>
      </c>
      <c r="AB669" s="58">
        <v>20397100000</v>
      </c>
      <c r="AC669" s="58">
        <v>0</v>
      </c>
      <c r="AD669" s="58">
        <v>196673041965.03</v>
      </c>
      <c r="AE669" s="58">
        <v>100000000</v>
      </c>
      <c r="AF669" s="58">
        <f t="shared" si="274"/>
        <v>508604556320</v>
      </c>
      <c r="AG669" s="58">
        <v>29747090400</v>
      </c>
      <c r="AH669" s="58">
        <v>173278870430</v>
      </c>
      <c r="AI669" s="58">
        <v>305578595490</v>
      </c>
      <c r="AJ669" s="58">
        <f t="shared" si="275"/>
        <v>0</v>
      </c>
      <c r="AK669" s="58">
        <v>0</v>
      </c>
      <c r="AL669" s="58">
        <v>0</v>
      </c>
      <c r="AM669" s="58">
        <v>0</v>
      </c>
      <c r="AN669" s="58">
        <v>0</v>
      </c>
      <c r="AO669" s="58">
        <v>0</v>
      </c>
      <c r="AP669" s="58">
        <v>0</v>
      </c>
      <c r="AQ669" s="58">
        <f t="shared" si="276"/>
        <v>0</v>
      </c>
      <c r="AR669" s="58">
        <v>0</v>
      </c>
      <c r="AS669" s="58">
        <v>0</v>
      </c>
      <c r="AT669" s="58">
        <v>0</v>
      </c>
      <c r="AU669" s="58">
        <v>0</v>
      </c>
      <c r="AV669" s="59">
        <f t="shared" si="277"/>
        <v>0</v>
      </c>
      <c r="AW669" s="59">
        <f t="shared" si="261"/>
        <v>0</v>
      </c>
      <c r="AX669" s="60">
        <f t="shared" si="279"/>
        <v>0</v>
      </c>
      <c r="AY669" s="72">
        <v>1</v>
      </c>
      <c r="AZ669" s="62"/>
      <c r="BA669" s="52">
        <v>1</v>
      </c>
      <c r="BB669" s="6"/>
      <c r="BC669" s="6"/>
      <c r="BD669" s="6"/>
      <c r="BE669" s="6">
        <v>1</v>
      </c>
      <c r="BG669" s="5" t="s">
        <v>96</v>
      </c>
      <c r="BH669" s="5" t="s">
        <v>186</v>
      </c>
      <c r="BJ669" s="6">
        <v>1</v>
      </c>
    </row>
    <row r="670" spans="1:62" s="74" customFormat="1" ht="15" customHeight="1" x14ac:dyDescent="0.25">
      <c r="A670" s="67">
        <f t="shared" si="284"/>
        <v>502</v>
      </c>
      <c r="B670" s="67">
        <f t="shared" si="284"/>
        <v>7</v>
      </c>
      <c r="C670" s="68" t="s">
        <v>805</v>
      </c>
      <c r="D670" s="84" t="s">
        <v>564</v>
      </c>
      <c r="E670" s="65">
        <v>42369</v>
      </c>
      <c r="F670" s="69">
        <f t="shared" si="268"/>
        <v>781621867000</v>
      </c>
      <c r="G670" s="70">
        <f t="shared" si="269"/>
        <v>5147091000</v>
      </c>
      <c r="H670" s="70">
        <v>30000000</v>
      </c>
      <c r="I670" s="70">
        <v>12000000</v>
      </c>
      <c r="J670" s="70">
        <v>0</v>
      </c>
      <c r="K670" s="70">
        <v>5105091000</v>
      </c>
      <c r="L670" s="70">
        <f t="shared" si="270"/>
        <v>557944986000</v>
      </c>
      <c r="M670" s="70">
        <v>62793351000</v>
      </c>
      <c r="N670" s="70">
        <v>381035345000</v>
      </c>
      <c r="O670" s="70">
        <v>114116290000</v>
      </c>
      <c r="P670" s="70">
        <f t="shared" si="271"/>
        <v>218529790000</v>
      </c>
      <c r="Q670" s="70">
        <v>0</v>
      </c>
      <c r="R670" s="70">
        <v>0</v>
      </c>
      <c r="S670" s="70">
        <v>1720207000</v>
      </c>
      <c r="T670" s="70">
        <f>105126373000+10978455000</f>
        <v>116104828000</v>
      </c>
      <c r="U670" s="70">
        <v>100704755000</v>
      </c>
      <c r="V670" s="70">
        <f t="shared" si="272"/>
        <v>784368252323</v>
      </c>
      <c r="W670" s="70">
        <f t="shared" si="273"/>
        <v>284490355900</v>
      </c>
      <c r="X670" s="70">
        <v>126957669900</v>
      </c>
      <c r="Y670" s="70">
        <v>0</v>
      </c>
      <c r="Z670" s="70">
        <v>0</v>
      </c>
      <c r="AA670" s="70">
        <v>0</v>
      </c>
      <c r="AB670" s="70">
        <v>37927931000</v>
      </c>
      <c r="AC670" s="70">
        <v>0</v>
      </c>
      <c r="AD670" s="70">
        <v>109604755000</v>
      </c>
      <c r="AE670" s="70">
        <v>10000000000</v>
      </c>
      <c r="AF670" s="70">
        <f t="shared" si="274"/>
        <v>499877896423</v>
      </c>
      <c r="AG670" s="70">
        <v>44218334000</v>
      </c>
      <c r="AH670" s="70">
        <v>179374237004</v>
      </c>
      <c r="AI670" s="70">
        <v>276285325419</v>
      </c>
      <c r="AJ670" s="70">
        <f t="shared" si="275"/>
        <v>8746385323</v>
      </c>
      <c r="AK670" s="70">
        <v>8746385323</v>
      </c>
      <c r="AL670" s="70">
        <v>0</v>
      </c>
      <c r="AM670" s="70">
        <v>0</v>
      </c>
      <c r="AN670" s="70">
        <v>0</v>
      </c>
      <c r="AO670" s="70">
        <v>0</v>
      </c>
      <c r="AP670" s="70">
        <v>0</v>
      </c>
      <c r="AQ670" s="70">
        <f t="shared" si="276"/>
        <v>6000000000</v>
      </c>
      <c r="AR670" s="70">
        <v>0</v>
      </c>
      <c r="AS670" s="70">
        <v>6000000000</v>
      </c>
      <c r="AT670" s="70">
        <v>0</v>
      </c>
      <c r="AU670" s="70">
        <v>0</v>
      </c>
      <c r="AV670" s="71">
        <f t="shared" si="277"/>
        <v>-2746385323</v>
      </c>
      <c r="AW670" s="71">
        <f t="shared" si="261"/>
        <v>2746385323</v>
      </c>
      <c r="AX670" s="60">
        <f t="shared" si="279"/>
        <v>0</v>
      </c>
      <c r="AY670" s="72">
        <v>1</v>
      </c>
      <c r="AZ670" s="73"/>
      <c r="BA670" s="63">
        <v>1</v>
      </c>
      <c r="BB670" s="64"/>
      <c r="BC670" s="64"/>
      <c r="BD670" s="64"/>
      <c r="BE670" s="64"/>
      <c r="BF670" s="64"/>
      <c r="BG670" s="74" t="s">
        <v>163</v>
      </c>
      <c r="BH670" s="74" t="s">
        <v>114</v>
      </c>
      <c r="BJ670" s="64"/>
    </row>
    <row r="671" spans="1:62" s="74" customFormat="1" ht="15" customHeight="1" x14ac:dyDescent="0.25">
      <c r="A671" s="53">
        <f t="shared" si="284"/>
        <v>503</v>
      </c>
      <c r="B671" s="53">
        <f t="shared" si="284"/>
        <v>8</v>
      </c>
      <c r="C671" s="68" t="s">
        <v>806</v>
      </c>
      <c r="D671" s="55" t="s">
        <v>300</v>
      </c>
      <c r="E671" s="56">
        <v>42368</v>
      </c>
      <c r="F671" s="69">
        <f t="shared" si="268"/>
        <v>1498347113800</v>
      </c>
      <c r="G671" s="70">
        <f t="shared" si="269"/>
        <v>73508851000</v>
      </c>
      <c r="H671" s="70">
        <v>5595000000</v>
      </c>
      <c r="I671" s="70">
        <v>3918040000</v>
      </c>
      <c r="J671" s="70">
        <v>4500000000</v>
      </c>
      <c r="K671" s="70">
        <v>59495811000</v>
      </c>
      <c r="L671" s="70">
        <f t="shared" si="270"/>
        <v>1006735121800</v>
      </c>
      <c r="M671" s="70">
        <v>225434789000</v>
      </c>
      <c r="N671" s="70">
        <v>507563513000</v>
      </c>
      <c r="O671" s="70">
        <f>313529065800-39792246000</f>
        <v>273736819800</v>
      </c>
      <c r="P671" s="70">
        <f t="shared" si="271"/>
        <v>418103141000</v>
      </c>
      <c r="Q671" s="70">
        <v>0</v>
      </c>
      <c r="R671" s="70">
        <v>0</v>
      </c>
      <c r="S671" s="70">
        <v>5880000000</v>
      </c>
      <c r="T671" s="70">
        <f>39792246000+237116012000</f>
        <v>276908258000</v>
      </c>
      <c r="U671" s="70">
        <v>135314883000</v>
      </c>
      <c r="V671" s="70">
        <f t="shared" si="272"/>
        <v>1562717155000</v>
      </c>
      <c r="W671" s="70">
        <f t="shared" si="273"/>
        <v>733601307000</v>
      </c>
      <c r="X671" s="70">
        <v>421702077000</v>
      </c>
      <c r="Y671" s="70">
        <v>0</v>
      </c>
      <c r="Z671" s="70">
        <v>0</v>
      </c>
      <c r="AA671" s="70">
        <v>94445000000</v>
      </c>
      <c r="AB671" s="70">
        <v>29469347000</v>
      </c>
      <c r="AC671" s="70">
        <v>0</v>
      </c>
      <c r="AD671" s="70">
        <v>187484883000</v>
      </c>
      <c r="AE671" s="70">
        <v>500000000</v>
      </c>
      <c r="AF671" s="70">
        <f t="shared" si="274"/>
        <v>829115848000</v>
      </c>
      <c r="AG671" s="70">
        <v>52372922000</v>
      </c>
      <c r="AH671" s="70">
        <v>391441531000</v>
      </c>
      <c r="AI671" s="70">
        <v>385301395000</v>
      </c>
      <c r="AJ671" s="70">
        <f t="shared" si="275"/>
        <v>66370041200</v>
      </c>
      <c r="AK671" s="70">
        <v>66370041200</v>
      </c>
      <c r="AL671" s="70">
        <v>0</v>
      </c>
      <c r="AM671" s="70">
        <v>0</v>
      </c>
      <c r="AN671" s="70">
        <v>0</v>
      </c>
      <c r="AO671" s="70">
        <v>0</v>
      </c>
      <c r="AP671" s="70">
        <v>0</v>
      </c>
      <c r="AQ671" s="70">
        <f t="shared" si="276"/>
        <v>2000000000</v>
      </c>
      <c r="AR671" s="70">
        <v>0</v>
      </c>
      <c r="AS671" s="70">
        <v>2000000000</v>
      </c>
      <c r="AT671" s="70">
        <v>0</v>
      </c>
      <c r="AU671" s="70">
        <v>0</v>
      </c>
      <c r="AV671" s="71">
        <f t="shared" si="277"/>
        <v>-64370041200</v>
      </c>
      <c r="AW671" s="71">
        <f t="shared" si="261"/>
        <v>64370041200</v>
      </c>
      <c r="AX671" s="60">
        <f t="shared" si="279"/>
        <v>0</v>
      </c>
      <c r="AY671" s="72">
        <v>1</v>
      </c>
      <c r="AZ671" s="73"/>
      <c r="BA671" s="52">
        <v>1</v>
      </c>
      <c r="BB671" s="64"/>
      <c r="BC671" s="64"/>
      <c r="BD671" s="64"/>
      <c r="BE671" s="64">
        <v>1</v>
      </c>
      <c r="BF671" s="64"/>
      <c r="BG671" s="5" t="s">
        <v>96</v>
      </c>
      <c r="BH671" s="74" t="s">
        <v>109</v>
      </c>
      <c r="BJ671" s="64">
        <v>1</v>
      </c>
    </row>
    <row r="672" spans="1:62" ht="15" customHeight="1" x14ac:dyDescent="0.25">
      <c r="A672" s="53">
        <f t="shared" si="284"/>
        <v>504</v>
      </c>
      <c r="B672" s="53">
        <f t="shared" si="284"/>
        <v>9</v>
      </c>
      <c r="C672" s="54" t="s">
        <v>807</v>
      </c>
      <c r="D672" s="55" t="s">
        <v>113</v>
      </c>
      <c r="E672" s="56">
        <v>42368</v>
      </c>
      <c r="F672" s="57">
        <f t="shared" si="268"/>
        <v>941301481460</v>
      </c>
      <c r="G672" s="58">
        <f t="shared" si="269"/>
        <v>17500000000</v>
      </c>
      <c r="H672" s="58">
        <v>4158000000</v>
      </c>
      <c r="I672" s="58">
        <v>3193280000</v>
      </c>
      <c r="J672" s="58">
        <v>5000000000</v>
      </c>
      <c r="K672" s="58">
        <v>5148720000</v>
      </c>
      <c r="L672" s="58">
        <f t="shared" si="270"/>
        <v>708004754460</v>
      </c>
      <c r="M672" s="58">
        <v>45085518000</v>
      </c>
      <c r="N672" s="58">
        <v>441092568000</v>
      </c>
      <c r="O672" s="58">
        <v>221826668460</v>
      </c>
      <c r="P672" s="58">
        <f t="shared" si="271"/>
        <v>215796727000</v>
      </c>
      <c r="Q672" s="58">
        <v>0</v>
      </c>
      <c r="R672" s="58">
        <v>0</v>
      </c>
      <c r="S672" s="58">
        <v>20500000000</v>
      </c>
      <c r="T672" s="58">
        <v>120923070000</v>
      </c>
      <c r="U672" s="58">
        <v>74373657000</v>
      </c>
      <c r="V672" s="58">
        <f t="shared" si="272"/>
        <v>961621971485</v>
      </c>
      <c r="W672" s="58">
        <f t="shared" si="273"/>
        <v>360675364000</v>
      </c>
      <c r="X672" s="58">
        <v>203584288000</v>
      </c>
      <c r="Y672" s="58">
        <v>0</v>
      </c>
      <c r="Z672" s="58">
        <v>1850000000</v>
      </c>
      <c r="AA672" s="58">
        <v>6650000000</v>
      </c>
      <c r="AB672" s="58">
        <v>21887148000</v>
      </c>
      <c r="AC672" s="58">
        <v>0</v>
      </c>
      <c r="AD672" s="58">
        <v>124203928000</v>
      </c>
      <c r="AE672" s="58">
        <v>2500000000</v>
      </c>
      <c r="AF672" s="58">
        <f t="shared" si="274"/>
        <v>600946607485</v>
      </c>
      <c r="AG672" s="58">
        <v>53968018700</v>
      </c>
      <c r="AH672" s="58">
        <v>270080809914</v>
      </c>
      <c r="AI672" s="58">
        <v>276897778871</v>
      </c>
      <c r="AJ672" s="58">
        <f t="shared" si="275"/>
        <v>25320490025</v>
      </c>
      <c r="AK672" s="58">
        <v>25320490025</v>
      </c>
      <c r="AL672" s="58">
        <v>0</v>
      </c>
      <c r="AM672" s="58">
        <v>0</v>
      </c>
      <c r="AN672" s="58">
        <v>0</v>
      </c>
      <c r="AO672" s="58">
        <v>0</v>
      </c>
      <c r="AP672" s="58">
        <v>0</v>
      </c>
      <c r="AQ672" s="58">
        <f t="shared" si="276"/>
        <v>5000000000</v>
      </c>
      <c r="AR672" s="58">
        <v>0</v>
      </c>
      <c r="AS672" s="58">
        <v>4500000000</v>
      </c>
      <c r="AT672" s="58">
        <v>0</v>
      </c>
      <c r="AU672" s="58">
        <v>500000000</v>
      </c>
      <c r="AV672" s="59">
        <f t="shared" si="277"/>
        <v>-20320490025</v>
      </c>
      <c r="AW672" s="59">
        <f t="shared" si="261"/>
        <v>20320490025</v>
      </c>
      <c r="AX672" s="60">
        <f t="shared" si="279"/>
        <v>0</v>
      </c>
      <c r="AY672" s="61">
        <v>1</v>
      </c>
      <c r="AZ672" s="62"/>
      <c r="BA672" s="52">
        <v>1</v>
      </c>
      <c r="BB672" s="6"/>
      <c r="BC672" s="6"/>
      <c r="BD672" s="6"/>
      <c r="BG672" s="5" t="s">
        <v>96</v>
      </c>
      <c r="BH672" s="5" t="s">
        <v>137</v>
      </c>
      <c r="BJ672" s="6">
        <v>1</v>
      </c>
    </row>
    <row r="673" spans="1:62" s="74" customFormat="1" ht="15" customHeight="1" x14ac:dyDescent="0.25">
      <c r="A673" s="53">
        <f t="shared" si="284"/>
        <v>505</v>
      </c>
      <c r="B673" s="53">
        <f t="shared" si="284"/>
        <v>10</v>
      </c>
      <c r="C673" s="68" t="s">
        <v>808</v>
      </c>
      <c r="D673" s="55" t="s">
        <v>111</v>
      </c>
      <c r="E673" s="56">
        <v>42368</v>
      </c>
      <c r="F673" s="69">
        <f t="shared" si="268"/>
        <v>1059902529843.4401</v>
      </c>
      <c r="G673" s="70">
        <f t="shared" si="269"/>
        <v>42244350466</v>
      </c>
      <c r="H673" s="70">
        <v>0</v>
      </c>
      <c r="I673" s="70">
        <v>626000000</v>
      </c>
      <c r="J673" s="70">
        <v>911434130</v>
      </c>
      <c r="K673" s="70">
        <v>40706916336</v>
      </c>
      <c r="L673" s="70">
        <f t="shared" si="270"/>
        <v>789255735809.04004</v>
      </c>
      <c r="M673" s="70">
        <v>29406039629.040001</v>
      </c>
      <c r="N673" s="70">
        <v>524498613000</v>
      </c>
      <c r="O673" s="70">
        <v>235351083180</v>
      </c>
      <c r="P673" s="70">
        <f t="shared" si="271"/>
        <v>228402443568.39999</v>
      </c>
      <c r="Q673" s="70">
        <v>0</v>
      </c>
      <c r="R673" s="70">
        <v>0</v>
      </c>
      <c r="S673" s="70">
        <v>2000000000</v>
      </c>
      <c r="T673" s="70">
        <v>95058696568.399994</v>
      </c>
      <c r="U673" s="70">
        <v>131343747000</v>
      </c>
      <c r="V673" s="70">
        <f t="shared" si="272"/>
        <v>1086015047408.5701</v>
      </c>
      <c r="W673" s="70">
        <f t="shared" si="273"/>
        <v>411174848342.57001</v>
      </c>
      <c r="X673" s="70">
        <v>177207381342.57001</v>
      </c>
      <c r="Y673" s="70">
        <v>0</v>
      </c>
      <c r="Z673" s="70">
        <v>6150000000</v>
      </c>
      <c r="AA673" s="70">
        <v>27162680000</v>
      </c>
      <c r="AB673" s="70">
        <v>41100000000</v>
      </c>
      <c r="AC673" s="70">
        <v>0</v>
      </c>
      <c r="AD673" s="70">
        <v>159054787000</v>
      </c>
      <c r="AE673" s="70">
        <v>500000000</v>
      </c>
      <c r="AF673" s="70">
        <f t="shared" si="274"/>
        <v>674840199066</v>
      </c>
      <c r="AG673" s="70">
        <v>36103706000</v>
      </c>
      <c r="AH673" s="70">
        <v>267127181686</v>
      </c>
      <c r="AI673" s="70">
        <v>371609311380</v>
      </c>
      <c r="AJ673" s="70">
        <f t="shared" si="275"/>
        <v>30112517565.130001</v>
      </c>
      <c r="AK673" s="70">
        <v>30112517565.130001</v>
      </c>
      <c r="AL673" s="70">
        <v>0</v>
      </c>
      <c r="AM673" s="70">
        <v>0</v>
      </c>
      <c r="AN673" s="70">
        <v>0</v>
      </c>
      <c r="AO673" s="70">
        <v>0</v>
      </c>
      <c r="AP673" s="70">
        <v>0</v>
      </c>
      <c r="AQ673" s="70">
        <f t="shared" si="276"/>
        <v>4000000000</v>
      </c>
      <c r="AR673" s="70">
        <v>0</v>
      </c>
      <c r="AS673" s="70">
        <v>4000000000</v>
      </c>
      <c r="AT673" s="70">
        <v>0</v>
      </c>
      <c r="AU673" s="70">
        <v>0</v>
      </c>
      <c r="AV673" s="71">
        <f t="shared" si="277"/>
        <v>-26112517565.130005</v>
      </c>
      <c r="AW673" s="71">
        <f t="shared" si="261"/>
        <v>26112517565.130001</v>
      </c>
      <c r="AX673" s="60">
        <f t="shared" si="279"/>
        <v>0</v>
      </c>
      <c r="AY673" s="72">
        <v>1</v>
      </c>
      <c r="AZ673" s="73"/>
      <c r="BA673" s="52">
        <v>1</v>
      </c>
      <c r="BB673" s="64"/>
      <c r="BC673" s="64"/>
      <c r="BD673" s="64"/>
      <c r="BE673" s="52">
        <v>1</v>
      </c>
      <c r="BF673" s="64"/>
      <c r="BG673" s="74" t="s">
        <v>96</v>
      </c>
      <c r="BH673" s="74" t="s">
        <v>124</v>
      </c>
      <c r="BJ673" s="64">
        <v>1</v>
      </c>
    </row>
    <row r="674" spans="1:62" ht="15" customHeight="1" x14ac:dyDescent="0.25">
      <c r="A674" s="53">
        <f t="shared" si="284"/>
        <v>506</v>
      </c>
      <c r="B674" s="53">
        <f t="shared" si="284"/>
        <v>11</v>
      </c>
      <c r="C674" s="54" t="s">
        <v>809</v>
      </c>
      <c r="D674" s="55" t="s">
        <v>139</v>
      </c>
      <c r="E674" s="65">
        <v>42369</v>
      </c>
      <c r="F674" s="57">
        <f t="shared" si="268"/>
        <v>1651502165982.0098</v>
      </c>
      <c r="G674" s="58">
        <f t="shared" si="269"/>
        <v>40000000000</v>
      </c>
      <c r="H674" s="58">
        <v>11225000000</v>
      </c>
      <c r="I674" s="58">
        <v>13655000000</v>
      </c>
      <c r="J674" s="58">
        <v>3500000000</v>
      </c>
      <c r="K674" s="58">
        <v>11620000000</v>
      </c>
      <c r="L674" s="58">
        <f t="shared" si="270"/>
        <v>1276957074848.6699</v>
      </c>
      <c r="M674" s="58">
        <v>455612835848.66998</v>
      </c>
      <c r="N674" s="58">
        <v>550986827000</v>
      </c>
      <c r="O674" s="58">
        <v>270357412000</v>
      </c>
      <c r="P674" s="58">
        <f t="shared" si="271"/>
        <v>334545091133.33997</v>
      </c>
      <c r="Q674" s="58">
        <v>0</v>
      </c>
      <c r="R674" s="58">
        <v>0</v>
      </c>
      <c r="S674" s="58">
        <v>3256103133.3400002</v>
      </c>
      <c r="T674" s="58">
        <v>257910714000</v>
      </c>
      <c r="U674" s="58">
        <v>73378274000</v>
      </c>
      <c r="V674" s="58">
        <f t="shared" si="272"/>
        <v>2038811559884.55</v>
      </c>
      <c r="W674" s="58">
        <f t="shared" si="273"/>
        <v>502923060339.83008</v>
      </c>
      <c r="X674" s="58">
        <v>263975933385.79001</v>
      </c>
      <c r="Y674" s="58">
        <v>0</v>
      </c>
      <c r="Z674" s="58">
        <v>3500000000</v>
      </c>
      <c r="AA674" s="58">
        <v>8115000000</v>
      </c>
      <c r="AB674" s="58">
        <v>66890954250</v>
      </c>
      <c r="AC674" s="58">
        <v>0</v>
      </c>
      <c r="AD674" s="58">
        <v>159941172704.04001</v>
      </c>
      <c r="AE674" s="58">
        <v>500000000</v>
      </c>
      <c r="AF674" s="58">
        <f t="shared" si="274"/>
        <v>1535888499544.72</v>
      </c>
      <c r="AG674" s="58">
        <v>135475347000</v>
      </c>
      <c r="AH674" s="58">
        <v>485325120999.42999</v>
      </c>
      <c r="AI674" s="58">
        <v>915088031545.29004</v>
      </c>
      <c r="AJ674" s="58">
        <f t="shared" si="275"/>
        <v>392309393902.53998</v>
      </c>
      <c r="AK674" s="58">
        <v>347309393902.53998</v>
      </c>
      <c r="AL674" s="58">
        <v>0</v>
      </c>
      <c r="AM674" s="58">
        <v>0</v>
      </c>
      <c r="AN674" s="58">
        <v>45000000000</v>
      </c>
      <c r="AO674" s="58">
        <v>0</v>
      </c>
      <c r="AP674" s="58">
        <v>0</v>
      </c>
      <c r="AQ674" s="58">
        <f t="shared" si="276"/>
        <v>5000000000</v>
      </c>
      <c r="AR674" s="58">
        <v>0</v>
      </c>
      <c r="AS674" s="58">
        <v>5000000000</v>
      </c>
      <c r="AT674" s="58">
        <v>0</v>
      </c>
      <c r="AU674" s="58">
        <v>0</v>
      </c>
      <c r="AV674" s="59">
        <f t="shared" si="277"/>
        <v>-387309393902.54028</v>
      </c>
      <c r="AW674" s="59">
        <f t="shared" si="261"/>
        <v>387309393902.53998</v>
      </c>
      <c r="AX674" s="60">
        <f t="shared" si="279"/>
        <v>0</v>
      </c>
      <c r="AY674" s="61">
        <v>1</v>
      </c>
      <c r="AZ674" s="62"/>
      <c r="BA674" s="52">
        <v>1</v>
      </c>
      <c r="BB674" s="6"/>
      <c r="BC674" s="6"/>
      <c r="BD674" s="6"/>
      <c r="BG674" s="5" t="s">
        <v>96</v>
      </c>
      <c r="BH674" s="5" t="s">
        <v>130</v>
      </c>
      <c r="BJ674" s="6">
        <v>1</v>
      </c>
    </row>
    <row r="675" spans="1:62" s="74" customFormat="1" ht="15" customHeight="1" x14ac:dyDescent="0.25">
      <c r="A675" s="53">
        <f t="shared" si="284"/>
        <v>507</v>
      </c>
      <c r="B675" s="53">
        <f t="shared" si="284"/>
        <v>12</v>
      </c>
      <c r="C675" s="68" t="s">
        <v>810</v>
      </c>
      <c r="D675" s="55" t="s">
        <v>113</v>
      </c>
      <c r="E675" s="56">
        <v>42368</v>
      </c>
      <c r="F675" s="69">
        <f t="shared" si="268"/>
        <v>796560133479</v>
      </c>
      <c r="G675" s="70">
        <f t="shared" si="269"/>
        <v>7732284179</v>
      </c>
      <c r="H675" s="70">
        <v>3500000000</v>
      </c>
      <c r="I675" s="70">
        <v>1000000000</v>
      </c>
      <c r="J675" s="70">
        <v>1066103679</v>
      </c>
      <c r="K675" s="70">
        <v>2166180500</v>
      </c>
      <c r="L675" s="70">
        <f t="shared" si="270"/>
        <v>619437148300</v>
      </c>
      <c r="M675" s="70">
        <v>53325236000</v>
      </c>
      <c r="N675" s="70">
        <v>432228840000</v>
      </c>
      <c r="O675" s="70">
        <v>133883072300</v>
      </c>
      <c r="P675" s="70">
        <f t="shared" si="271"/>
        <v>169390701000</v>
      </c>
      <c r="Q675" s="70">
        <v>0</v>
      </c>
      <c r="R675" s="70">
        <v>0</v>
      </c>
      <c r="S675" s="70">
        <v>4000000000</v>
      </c>
      <c r="T675" s="70">
        <v>117457241000</v>
      </c>
      <c r="U675" s="70">
        <v>47933460000</v>
      </c>
      <c r="V675" s="70">
        <f t="shared" si="272"/>
        <v>793560133479</v>
      </c>
      <c r="W675" s="70">
        <f t="shared" si="273"/>
        <v>334729890327</v>
      </c>
      <c r="X675" s="70">
        <v>209296875811</v>
      </c>
      <c r="Y675" s="70">
        <v>0</v>
      </c>
      <c r="Z675" s="70">
        <v>2500000000</v>
      </c>
      <c r="AA675" s="70">
        <v>17400043000</v>
      </c>
      <c r="AB675" s="70">
        <v>10399511516</v>
      </c>
      <c r="AC675" s="70">
        <v>0</v>
      </c>
      <c r="AD675" s="70">
        <v>93633460000</v>
      </c>
      <c r="AE675" s="70">
        <v>1500000000</v>
      </c>
      <c r="AF675" s="70">
        <f t="shared" si="274"/>
        <v>458830243152</v>
      </c>
      <c r="AG675" s="70">
        <v>40786771000</v>
      </c>
      <c r="AH675" s="70">
        <v>220301895724</v>
      </c>
      <c r="AI675" s="70">
        <v>197741576428</v>
      </c>
      <c r="AJ675" s="70">
        <f t="shared" si="275"/>
        <v>0</v>
      </c>
      <c r="AK675" s="70">
        <v>0</v>
      </c>
      <c r="AL675" s="70">
        <v>0</v>
      </c>
      <c r="AM675" s="70">
        <v>0</v>
      </c>
      <c r="AN675" s="70">
        <v>0</v>
      </c>
      <c r="AO675" s="70">
        <v>0</v>
      </c>
      <c r="AP675" s="70">
        <v>0</v>
      </c>
      <c r="AQ675" s="70">
        <f t="shared" si="276"/>
        <v>3000000000</v>
      </c>
      <c r="AR675" s="70">
        <v>0</v>
      </c>
      <c r="AS675" s="70">
        <v>3000000000</v>
      </c>
      <c r="AT675" s="70">
        <v>0</v>
      </c>
      <c r="AU675" s="70">
        <v>0</v>
      </c>
      <c r="AV675" s="71">
        <f t="shared" si="277"/>
        <v>3000000000</v>
      </c>
      <c r="AW675" s="71">
        <f t="shared" si="261"/>
        <v>-3000000000</v>
      </c>
      <c r="AX675" s="60">
        <f t="shared" si="279"/>
        <v>0</v>
      </c>
      <c r="AY675" s="72">
        <v>1</v>
      </c>
      <c r="AZ675" s="73"/>
      <c r="BA675" s="52">
        <v>1</v>
      </c>
      <c r="BB675" s="64"/>
      <c r="BC675" s="64"/>
      <c r="BD675" s="64"/>
      <c r="BE675" s="64"/>
      <c r="BF675" s="64"/>
      <c r="BG675" s="74" t="s">
        <v>96</v>
      </c>
      <c r="BH675" s="74" t="s">
        <v>102</v>
      </c>
      <c r="BJ675" s="64">
        <v>1</v>
      </c>
    </row>
    <row r="676" spans="1:62" s="74" customFormat="1" ht="15" customHeight="1" x14ac:dyDescent="0.25">
      <c r="A676" s="53">
        <f t="shared" si="284"/>
        <v>508</v>
      </c>
      <c r="B676" s="53">
        <f t="shared" si="284"/>
        <v>13</v>
      </c>
      <c r="C676" s="68" t="s">
        <v>811</v>
      </c>
      <c r="D676" s="55" t="s">
        <v>541</v>
      </c>
      <c r="E676" s="56">
        <v>42368</v>
      </c>
      <c r="F676" s="69">
        <f t="shared" si="268"/>
        <v>1039506746400</v>
      </c>
      <c r="G676" s="70">
        <f t="shared" si="269"/>
        <v>106934334800</v>
      </c>
      <c r="H676" s="70">
        <v>21250000000</v>
      </c>
      <c r="I676" s="70">
        <v>13199950000</v>
      </c>
      <c r="J676" s="70">
        <v>1600000000</v>
      </c>
      <c r="K676" s="70">
        <v>70884384800</v>
      </c>
      <c r="L676" s="70">
        <f t="shared" si="270"/>
        <v>730952365000</v>
      </c>
      <c r="M676" s="70">
        <v>65820017000</v>
      </c>
      <c r="N676" s="70">
        <v>470669178000</v>
      </c>
      <c r="O676" s="70">
        <v>194463170000</v>
      </c>
      <c r="P676" s="70">
        <f t="shared" si="271"/>
        <v>201620046600</v>
      </c>
      <c r="Q676" s="70">
        <v>2040000000</v>
      </c>
      <c r="R676" s="70">
        <v>0</v>
      </c>
      <c r="S676" s="70">
        <v>63598838600</v>
      </c>
      <c r="T676" s="70">
        <v>135981208000</v>
      </c>
      <c r="U676" s="70">
        <v>0</v>
      </c>
      <c r="V676" s="70">
        <f t="shared" si="272"/>
        <v>1004506746400</v>
      </c>
      <c r="W676" s="70">
        <f t="shared" si="273"/>
        <v>508249803600</v>
      </c>
      <c r="X676" s="70">
        <v>454325621200</v>
      </c>
      <c r="Y676" s="70">
        <v>2410300900</v>
      </c>
      <c r="Z676" s="70">
        <v>0</v>
      </c>
      <c r="AA676" s="70">
        <v>34808647000</v>
      </c>
      <c r="AB676" s="70">
        <v>14948828000</v>
      </c>
      <c r="AC676" s="70">
        <v>0</v>
      </c>
      <c r="AD676" s="70">
        <v>1256406500</v>
      </c>
      <c r="AE676" s="70">
        <v>500000000</v>
      </c>
      <c r="AF676" s="70">
        <f t="shared" si="274"/>
        <v>496256942800</v>
      </c>
      <c r="AG676" s="70">
        <v>27010687000</v>
      </c>
      <c r="AH676" s="70">
        <v>213742459000</v>
      </c>
      <c r="AI676" s="70">
        <v>255503796800</v>
      </c>
      <c r="AJ676" s="70">
        <f t="shared" si="275"/>
        <v>0</v>
      </c>
      <c r="AK676" s="70">
        <v>0</v>
      </c>
      <c r="AL676" s="70">
        <v>0</v>
      </c>
      <c r="AM676" s="70">
        <v>0</v>
      </c>
      <c r="AN676" s="70">
        <v>0</v>
      </c>
      <c r="AO676" s="70">
        <v>0</v>
      </c>
      <c r="AP676" s="70">
        <v>0</v>
      </c>
      <c r="AQ676" s="70">
        <f t="shared" si="276"/>
        <v>35000000000</v>
      </c>
      <c r="AR676" s="70">
        <v>0</v>
      </c>
      <c r="AS676" s="70">
        <v>0</v>
      </c>
      <c r="AT676" s="70">
        <v>35000000000</v>
      </c>
      <c r="AU676" s="70">
        <v>0</v>
      </c>
      <c r="AV676" s="71">
        <f t="shared" si="277"/>
        <v>35000000000</v>
      </c>
      <c r="AW676" s="71">
        <f t="shared" si="261"/>
        <v>-35000000000</v>
      </c>
      <c r="AX676" s="60">
        <f t="shared" si="279"/>
        <v>0</v>
      </c>
      <c r="AY676" s="72">
        <v>1</v>
      </c>
      <c r="AZ676" s="73"/>
      <c r="BA676" s="52">
        <v>1</v>
      </c>
      <c r="BB676" s="64"/>
      <c r="BC676" s="64"/>
      <c r="BD676" s="64"/>
      <c r="BE676" s="64">
        <v>1</v>
      </c>
      <c r="BF676" s="64"/>
      <c r="BG676" s="74" t="s">
        <v>96</v>
      </c>
      <c r="BH676" s="74" t="s">
        <v>102</v>
      </c>
      <c r="BJ676" s="64">
        <v>1</v>
      </c>
    </row>
    <row r="677" spans="1:62" s="74" customFormat="1" ht="15" customHeight="1" x14ac:dyDescent="0.25">
      <c r="A677" s="75" t="s">
        <v>145</v>
      </c>
      <c r="B677" s="75" t="s">
        <v>145</v>
      </c>
      <c r="C677" s="76" t="s">
        <v>146</v>
      </c>
      <c r="D677" s="76"/>
      <c r="E677" s="76"/>
      <c r="F677" s="78">
        <f>SUM(F664:F675)</f>
        <v>13245794296036.689</v>
      </c>
      <c r="G677" s="78">
        <f t="shared" ref="G677:AZ677" si="285">SUM(G664:G675)</f>
        <v>424251326201.54004</v>
      </c>
      <c r="H677" s="78">
        <f t="shared" si="285"/>
        <v>67900906809</v>
      </c>
      <c r="I677" s="78">
        <f t="shared" si="285"/>
        <v>54119166493</v>
      </c>
      <c r="J677" s="78">
        <f t="shared" si="285"/>
        <v>32182181163</v>
      </c>
      <c r="K677" s="78">
        <f t="shared" si="285"/>
        <v>270049071736.53998</v>
      </c>
      <c r="L677" s="78">
        <f t="shared" si="285"/>
        <v>9845987039265.4102</v>
      </c>
      <c r="M677" s="78">
        <f t="shared" si="285"/>
        <v>1279095955305.04</v>
      </c>
      <c r="N677" s="78">
        <f t="shared" si="285"/>
        <v>6085763821000</v>
      </c>
      <c r="O677" s="78">
        <f t="shared" si="285"/>
        <v>2481127262960.3701</v>
      </c>
      <c r="P677" s="78">
        <f t="shared" si="285"/>
        <v>2975555930569.7397</v>
      </c>
      <c r="Q677" s="78">
        <f t="shared" si="285"/>
        <v>3750000000</v>
      </c>
      <c r="R677" s="78">
        <f t="shared" si="285"/>
        <v>0</v>
      </c>
      <c r="S677" s="78">
        <f t="shared" si="285"/>
        <v>118883844298.34</v>
      </c>
      <c r="T677" s="78">
        <f t="shared" si="285"/>
        <v>1778231847271.3999</v>
      </c>
      <c r="U677" s="78">
        <f t="shared" si="285"/>
        <v>1074690239000</v>
      </c>
      <c r="V677" s="78">
        <f t="shared" si="285"/>
        <v>13803404335897.141</v>
      </c>
      <c r="W677" s="78">
        <f t="shared" si="285"/>
        <v>5460350794080.6299</v>
      </c>
      <c r="X677" s="78">
        <f t="shared" si="285"/>
        <v>3094461657348.4399</v>
      </c>
      <c r="Y677" s="78">
        <f t="shared" si="285"/>
        <v>0</v>
      </c>
      <c r="Z677" s="78">
        <f t="shared" si="285"/>
        <v>16500000000</v>
      </c>
      <c r="AA677" s="78">
        <f t="shared" si="285"/>
        <v>274972343095</v>
      </c>
      <c r="AB677" s="78">
        <f t="shared" si="285"/>
        <v>415165395821.06</v>
      </c>
      <c r="AC677" s="78">
        <f t="shared" si="285"/>
        <v>0</v>
      </c>
      <c r="AD677" s="78">
        <f t="shared" si="285"/>
        <v>1635151397816.1301</v>
      </c>
      <c r="AE677" s="78">
        <f t="shared" si="285"/>
        <v>24100000000</v>
      </c>
      <c r="AF677" s="78">
        <f t="shared" si="285"/>
        <v>8343053541816.5098</v>
      </c>
      <c r="AG677" s="78">
        <f t="shared" si="285"/>
        <v>694916653308.34998</v>
      </c>
      <c r="AH677" s="78">
        <f t="shared" si="285"/>
        <v>3258564144011.27</v>
      </c>
      <c r="AI677" s="78">
        <f t="shared" si="285"/>
        <v>4389572744496.8901</v>
      </c>
      <c r="AJ677" s="78">
        <f t="shared" si="285"/>
        <v>617996522860.44995</v>
      </c>
      <c r="AK677" s="78">
        <f t="shared" si="285"/>
        <v>572996522860.44995</v>
      </c>
      <c r="AL677" s="78">
        <f t="shared" si="285"/>
        <v>0</v>
      </c>
      <c r="AM677" s="78">
        <f t="shared" si="285"/>
        <v>0</v>
      </c>
      <c r="AN677" s="78">
        <f t="shared" si="285"/>
        <v>45000000000</v>
      </c>
      <c r="AO677" s="78">
        <f t="shared" si="285"/>
        <v>0</v>
      </c>
      <c r="AP677" s="78">
        <f t="shared" si="285"/>
        <v>0</v>
      </c>
      <c r="AQ677" s="78">
        <f t="shared" si="285"/>
        <v>60386483000</v>
      </c>
      <c r="AR677" s="78">
        <f t="shared" si="285"/>
        <v>0</v>
      </c>
      <c r="AS677" s="78">
        <f t="shared" si="285"/>
        <v>46000000000</v>
      </c>
      <c r="AT677" s="78">
        <f t="shared" si="285"/>
        <v>13886483000</v>
      </c>
      <c r="AU677" s="78">
        <f t="shared" si="285"/>
        <v>500000000</v>
      </c>
      <c r="AV677" s="78">
        <f t="shared" si="285"/>
        <v>-557610039860.45032</v>
      </c>
      <c r="AW677" s="78">
        <f t="shared" si="285"/>
        <v>557610039860.44995</v>
      </c>
      <c r="AX677" s="79">
        <f t="shared" si="285"/>
        <v>-2.6702880859375E-5</v>
      </c>
      <c r="AY677" s="80">
        <f t="shared" si="285"/>
        <v>9</v>
      </c>
      <c r="AZ677" s="81">
        <f t="shared" si="285"/>
        <v>3</v>
      </c>
      <c r="BA677" s="64"/>
      <c r="BB677" s="64"/>
      <c r="BC677" s="64"/>
      <c r="BD677" s="64"/>
      <c r="BE677" s="64"/>
      <c r="BF677" s="64"/>
      <c r="BJ677" s="64"/>
    </row>
    <row r="678" spans="1:62" s="74" customFormat="1" ht="15" customHeight="1" x14ac:dyDescent="0.25">
      <c r="A678" s="75" t="s">
        <v>147</v>
      </c>
      <c r="B678" s="75" t="s">
        <v>147</v>
      </c>
      <c r="C678" s="76" t="s">
        <v>148</v>
      </c>
      <c r="D678" s="76"/>
      <c r="E678" s="76"/>
      <c r="F678" s="78">
        <f>SUM(F676)</f>
        <v>1039506746400</v>
      </c>
      <c r="G678" s="78">
        <f t="shared" ref="G678:AZ678" si="286">SUM(G676)</f>
        <v>106934334800</v>
      </c>
      <c r="H678" s="78">
        <f t="shared" si="286"/>
        <v>21250000000</v>
      </c>
      <c r="I678" s="78">
        <f t="shared" si="286"/>
        <v>13199950000</v>
      </c>
      <c r="J678" s="78">
        <f t="shared" si="286"/>
        <v>1600000000</v>
      </c>
      <c r="K678" s="78">
        <f t="shared" si="286"/>
        <v>70884384800</v>
      </c>
      <c r="L678" s="78">
        <f t="shared" si="286"/>
        <v>730952365000</v>
      </c>
      <c r="M678" s="78">
        <f t="shared" si="286"/>
        <v>65820017000</v>
      </c>
      <c r="N678" s="78">
        <f t="shared" si="286"/>
        <v>470669178000</v>
      </c>
      <c r="O678" s="78">
        <f t="shared" si="286"/>
        <v>194463170000</v>
      </c>
      <c r="P678" s="78">
        <f t="shared" si="286"/>
        <v>201620046600</v>
      </c>
      <c r="Q678" s="78">
        <f t="shared" si="286"/>
        <v>2040000000</v>
      </c>
      <c r="R678" s="78">
        <f t="shared" si="286"/>
        <v>0</v>
      </c>
      <c r="S678" s="78">
        <f t="shared" si="286"/>
        <v>63598838600</v>
      </c>
      <c r="T678" s="78">
        <f t="shared" si="286"/>
        <v>135981208000</v>
      </c>
      <c r="U678" s="78">
        <f t="shared" si="286"/>
        <v>0</v>
      </c>
      <c r="V678" s="78">
        <f t="shared" si="286"/>
        <v>1004506746400</v>
      </c>
      <c r="W678" s="78">
        <f t="shared" si="286"/>
        <v>508249803600</v>
      </c>
      <c r="X678" s="78">
        <f t="shared" si="286"/>
        <v>454325621200</v>
      </c>
      <c r="Y678" s="78">
        <f t="shared" si="286"/>
        <v>2410300900</v>
      </c>
      <c r="Z678" s="78">
        <f t="shared" si="286"/>
        <v>0</v>
      </c>
      <c r="AA678" s="78">
        <f t="shared" si="286"/>
        <v>34808647000</v>
      </c>
      <c r="AB678" s="78">
        <f t="shared" si="286"/>
        <v>14948828000</v>
      </c>
      <c r="AC678" s="78">
        <f t="shared" si="286"/>
        <v>0</v>
      </c>
      <c r="AD678" s="78">
        <f t="shared" si="286"/>
        <v>1256406500</v>
      </c>
      <c r="AE678" s="78">
        <f t="shared" si="286"/>
        <v>500000000</v>
      </c>
      <c r="AF678" s="78">
        <f t="shared" si="286"/>
        <v>496256942800</v>
      </c>
      <c r="AG678" s="78">
        <f t="shared" si="286"/>
        <v>27010687000</v>
      </c>
      <c r="AH678" s="78">
        <f t="shared" si="286"/>
        <v>213742459000</v>
      </c>
      <c r="AI678" s="78">
        <f t="shared" si="286"/>
        <v>255503796800</v>
      </c>
      <c r="AJ678" s="78">
        <f t="shared" si="286"/>
        <v>0</v>
      </c>
      <c r="AK678" s="78">
        <f t="shared" si="286"/>
        <v>0</v>
      </c>
      <c r="AL678" s="78">
        <f t="shared" si="286"/>
        <v>0</v>
      </c>
      <c r="AM678" s="78">
        <f t="shared" si="286"/>
        <v>0</v>
      </c>
      <c r="AN678" s="78">
        <f t="shared" si="286"/>
        <v>0</v>
      </c>
      <c r="AO678" s="78">
        <f t="shared" si="286"/>
        <v>0</v>
      </c>
      <c r="AP678" s="78">
        <f t="shared" si="286"/>
        <v>0</v>
      </c>
      <c r="AQ678" s="78">
        <f t="shared" si="286"/>
        <v>35000000000</v>
      </c>
      <c r="AR678" s="78">
        <f t="shared" si="286"/>
        <v>0</v>
      </c>
      <c r="AS678" s="78">
        <f t="shared" si="286"/>
        <v>0</v>
      </c>
      <c r="AT678" s="78">
        <f t="shared" si="286"/>
        <v>35000000000</v>
      </c>
      <c r="AU678" s="78">
        <f t="shared" si="286"/>
        <v>0</v>
      </c>
      <c r="AV678" s="78">
        <f t="shared" si="286"/>
        <v>35000000000</v>
      </c>
      <c r="AW678" s="78">
        <f t="shared" si="286"/>
        <v>-35000000000</v>
      </c>
      <c r="AX678" s="79">
        <f t="shared" si="286"/>
        <v>0</v>
      </c>
      <c r="AY678" s="80">
        <f t="shared" si="286"/>
        <v>1</v>
      </c>
      <c r="AZ678" s="81">
        <f t="shared" si="286"/>
        <v>0</v>
      </c>
      <c r="BA678" s="64"/>
      <c r="BB678" s="64"/>
      <c r="BC678" s="64"/>
      <c r="BD678" s="64"/>
      <c r="BE678" s="64"/>
      <c r="BF678" s="64"/>
      <c r="BJ678" s="64"/>
    </row>
    <row r="679" spans="1:62" s="74" customFormat="1" ht="15" customHeight="1" x14ac:dyDescent="0.25">
      <c r="A679" s="75" t="s">
        <v>149</v>
      </c>
      <c r="B679" s="75" t="s">
        <v>149</v>
      </c>
      <c r="C679" s="76" t="s">
        <v>812</v>
      </c>
      <c r="D679" s="76"/>
      <c r="E679" s="76"/>
      <c r="F679" s="78">
        <f t="shared" ref="F679:AZ679" si="287">F677+F678</f>
        <v>14285301042436.689</v>
      </c>
      <c r="G679" s="78">
        <f t="shared" si="287"/>
        <v>531185661001.54004</v>
      </c>
      <c r="H679" s="78">
        <f t="shared" si="287"/>
        <v>89150906809</v>
      </c>
      <c r="I679" s="78">
        <f t="shared" si="287"/>
        <v>67319116493</v>
      </c>
      <c r="J679" s="78">
        <f t="shared" si="287"/>
        <v>33782181163</v>
      </c>
      <c r="K679" s="78">
        <f t="shared" si="287"/>
        <v>340933456536.53998</v>
      </c>
      <c r="L679" s="78">
        <f t="shared" si="287"/>
        <v>10576939404265.41</v>
      </c>
      <c r="M679" s="78">
        <f t="shared" si="287"/>
        <v>1344915972305.04</v>
      </c>
      <c r="N679" s="78">
        <f t="shared" si="287"/>
        <v>6556432999000</v>
      </c>
      <c r="O679" s="78">
        <f t="shared" si="287"/>
        <v>2675590432960.3701</v>
      </c>
      <c r="P679" s="78">
        <f t="shared" si="287"/>
        <v>3177175977169.7397</v>
      </c>
      <c r="Q679" s="78">
        <f t="shared" si="287"/>
        <v>5790000000</v>
      </c>
      <c r="R679" s="78">
        <f t="shared" si="287"/>
        <v>0</v>
      </c>
      <c r="S679" s="78">
        <f t="shared" si="287"/>
        <v>182482682898.34</v>
      </c>
      <c r="T679" s="78">
        <f t="shared" si="287"/>
        <v>1914213055271.3999</v>
      </c>
      <c r="U679" s="78">
        <f t="shared" si="287"/>
        <v>1074690239000</v>
      </c>
      <c r="V679" s="78">
        <f t="shared" si="287"/>
        <v>14807911082297.141</v>
      </c>
      <c r="W679" s="78">
        <f t="shared" si="287"/>
        <v>5968600597680.6299</v>
      </c>
      <c r="X679" s="78">
        <f t="shared" si="287"/>
        <v>3548787278548.4399</v>
      </c>
      <c r="Y679" s="78">
        <f t="shared" si="287"/>
        <v>2410300900</v>
      </c>
      <c r="Z679" s="78">
        <f t="shared" si="287"/>
        <v>16500000000</v>
      </c>
      <c r="AA679" s="78">
        <f t="shared" si="287"/>
        <v>309780990095</v>
      </c>
      <c r="AB679" s="78">
        <f t="shared" si="287"/>
        <v>430114223821.06</v>
      </c>
      <c r="AC679" s="78">
        <f t="shared" si="287"/>
        <v>0</v>
      </c>
      <c r="AD679" s="78">
        <f t="shared" si="287"/>
        <v>1636407804316.1301</v>
      </c>
      <c r="AE679" s="78">
        <f t="shared" si="287"/>
        <v>24600000000</v>
      </c>
      <c r="AF679" s="78">
        <f t="shared" si="287"/>
        <v>8839310484616.5098</v>
      </c>
      <c r="AG679" s="78">
        <f t="shared" si="287"/>
        <v>721927340308.34998</v>
      </c>
      <c r="AH679" s="78">
        <f t="shared" si="287"/>
        <v>3472306603011.27</v>
      </c>
      <c r="AI679" s="78">
        <f t="shared" si="287"/>
        <v>4645076541296.8906</v>
      </c>
      <c r="AJ679" s="78">
        <f t="shared" si="287"/>
        <v>617996522860.44995</v>
      </c>
      <c r="AK679" s="78">
        <f t="shared" si="287"/>
        <v>572996522860.44995</v>
      </c>
      <c r="AL679" s="78">
        <f t="shared" si="287"/>
        <v>0</v>
      </c>
      <c r="AM679" s="78">
        <f t="shared" si="287"/>
        <v>0</v>
      </c>
      <c r="AN679" s="78">
        <f t="shared" si="287"/>
        <v>45000000000</v>
      </c>
      <c r="AO679" s="78">
        <f t="shared" si="287"/>
        <v>0</v>
      </c>
      <c r="AP679" s="78">
        <f t="shared" si="287"/>
        <v>0</v>
      </c>
      <c r="AQ679" s="78">
        <f t="shared" si="287"/>
        <v>95386483000</v>
      </c>
      <c r="AR679" s="78">
        <f t="shared" si="287"/>
        <v>0</v>
      </c>
      <c r="AS679" s="78">
        <f t="shared" si="287"/>
        <v>46000000000</v>
      </c>
      <c r="AT679" s="78">
        <f t="shared" si="287"/>
        <v>48886483000</v>
      </c>
      <c r="AU679" s="78">
        <f t="shared" si="287"/>
        <v>500000000</v>
      </c>
      <c r="AV679" s="78">
        <f t="shared" si="287"/>
        <v>-522610039860.45032</v>
      </c>
      <c r="AW679" s="78">
        <f t="shared" si="287"/>
        <v>522610039860.44995</v>
      </c>
      <c r="AX679" s="79">
        <f t="shared" si="287"/>
        <v>-2.6702880859375E-5</v>
      </c>
      <c r="AY679" s="80">
        <f t="shared" si="287"/>
        <v>10</v>
      </c>
      <c r="AZ679" s="81">
        <f t="shared" si="287"/>
        <v>3</v>
      </c>
      <c r="BA679" s="64"/>
      <c r="BB679" s="64"/>
      <c r="BC679" s="64"/>
      <c r="BD679" s="64"/>
      <c r="BE679" s="64"/>
      <c r="BF679" s="64"/>
      <c r="BJ679" s="64"/>
    </row>
    <row r="680" spans="1:62" s="74" customFormat="1" ht="15.75" customHeight="1" thickBot="1" x14ac:dyDescent="0.3">
      <c r="A680" s="89" t="s">
        <v>151</v>
      </c>
      <c r="B680" s="89" t="s">
        <v>151</v>
      </c>
      <c r="C680" s="90" t="s">
        <v>813</v>
      </c>
      <c r="D680" s="90"/>
      <c r="E680" s="90"/>
      <c r="F680" s="91">
        <f t="shared" ref="F680:AZ680" si="288">F679+F663</f>
        <v>20450588665436.687</v>
      </c>
      <c r="G680" s="91">
        <f t="shared" si="288"/>
        <v>847462571001.54004</v>
      </c>
      <c r="H680" s="91">
        <f t="shared" si="288"/>
        <v>333973406809</v>
      </c>
      <c r="I680" s="91">
        <f t="shared" si="288"/>
        <v>68864116493</v>
      </c>
      <c r="J680" s="91">
        <f t="shared" si="288"/>
        <v>53782181163</v>
      </c>
      <c r="K680" s="91">
        <f t="shared" si="288"/>
        <v>390842866536.53998</v>
      </c>
      <c r="L680" s="91">
        <f t="shared" si="288"/>
        <v>13508785034265.41</v>
      </c>
      <c r="M680" s="91">
        <f t="shared" si="288"/>
        <v>2420497933305.04</v>
      </c>
      <c r="N680" s="91">
        <f t="shared" si="288"/>
        <v>7879198638000</v>
      </c>
      <c r="O680" s="91">
        <f t="shared" si="288"/>
        <v>3209088462960.3701</v>
      </c>
      <c r="P680" s="91">
        <f t="shared" si="288"/>
        <v>6094341060169.7402</v>
      </c>
      <c r="Q680" s="91">
        <f t="shared" si="288"/>
        <v>5790000000</v>
      </c>
      <c r="R680" s="91">
        <f t="shared" si="288"/>
        <v>0</v>
      </c>
      <c r="S680" s="91">
        <f t="shared" si="288"/>
        <v>182482682898.34</v>
      </c>
      <c r="T680" s="91">
        <f t="shared" si="288"/>
        <v>4831378138271.4004</v>
      </c>
      <c r="U680" s="91">
        <f t="shared" si="288"/>
        <v>1074690239000</v>
      </c>
      <c r="V680" s="91">
        <f t="shared" si="288"/>
        <v>21738004709927.141</v>
      </c>
      <c r="W680" s="91">
        <f t="shared" si="288"/>
        <v>9489630721527.6289</v>
      </c>
      <c r="X680" s="91">
        <f t="shared" si="288"/>
        <v>3888886395544.4399</v>
      </c>
      <c r="Y680" s="91">
        <f t="shared" si="288"/>
        <v>2410300900</v>
      </c>
      <c r="Z680" s="91">
        <f t="shared" si="288"/>
        <v>16500000000</v>
      </c>
      <c r="AA680" s="91">
        <f t="shared" si="288"/>
        <v>879322890095</v>
      </c>
      <c r="AB680" s="91">
        <f t="shared" si="288"/>
        <v>459844223821.06</v>
      </c>
      <c r="AC680" s="91">
        <f t="shared" si="288"/>
        <v>890000000000</v>
      </c>
      <c r="AD680" s="91">
        <f t="shared" si="288"/>
        <v>3318066911167.1299</v>
      </c>
      <c r="AE680" s="91">
        <f t="shared" si="288"/>
        <v>34600000000</v>
      </c>
      <c r="AF680" s="91">
        <f t="shared" si="288"/>
        <v>12248373988399.51</v>
      </c>
      <c r="AG680" s="91">
        <f t="shared" si="288"/>
        <v>881619233808.34998</v>
      </c>
      <c r="AH680" s="91">
        <f t="shared" si="288"/>
        <v>5248682289565.2695</v>
      </c>
      <c r="AI680" s="91">
        <f t="shared" si="288"/>
        <v>6118072465025.8906</v>
      </c>
      <c r="AJ680" s="91">
        <f t="shared" si="288"/>
        <v>1467805159496.45</v>
      </c>
      <c r="AK680" s="91">
        <f t="shared" si="288"/>
        <v>1422805159496.45</v>
      </c>
      <c r="AL680" s="91">
        <f t="shared" si="288"/>
        <v>0</v>
      </c>
      <c r="AM680" s="91">
        <f t="shared" si="288"/>
        <v>0</v>
      </c>
      <c r="AN680" s="91">
        <f t="shared" si="288"/>
        <v>45000000000</v>
      </c>
      <c r="AO680" s="91">
        <f t="shared" si="288"/>
        <v>0</v>
      </c>
      <c r="AP680" s="91">
        <f t="shared" si="288"/>
        <v>0</v>
      </c>
      <c r="AQ680" s="91">
        <f t="shared" si="288"/>
        <v>180386483000</v>
      </c>
      <c r="AR680" s="91">
        <f t="shared" si="288"/>
        <v>0</v>
      </c>
      <c r="AS680" s="91">
        <f t="shared" si="288"/>
        <v>131000000000</v>
      </c>
      <c r="AT680" s="91">
        <f t="shared" si="288"/>
        <v>48886483000</v>
      </c>
      <c r="AU680" s="91">
        <f t="shared" si="288"/>
        <v>500000000</v>
      </c>
      <c r="AV680" s="91">
        <f t="shared" si="288"/>
        <v>-1287416044490.4502</v>
      </c>
      <c r="AW680" s="91">
        <f t="shared" si="288"/>
        <v>1287418676496.45</v>
      </c>
      <c r="AX680" s="92">
        <f t="shared" si="288"/>
        <v>2632005.9999732971</v>
      </c>
      <c r="AY680" s="93">
        <f t="shared" si="288"/>
        <v>11</v>
      </c>
      <c r="AZ680" s="94">
        <f t="shared" si="288"/>
        <v>3</v>
      </c>
      <c r="BA680" s="64"/>
      <c r="BB680" s="64"/>
      <c r="BC680" s="64"/>
      <c r="BD680" s="64"/>
      <c r="BE680" s="64"/>
      <c r="BF680" s="64"/>
      <c r="BJ680" s="64"/>
    </row>
    <row r="682" spans="1:62" ht="15.75" thickBot="1" x14ac:dyDescent="0.3"/>
    <row r="683" spans="1:62" s="100" customFormat="1" x14ac:dyDescent="0.2">
      <c r="A683" s="95"/>
      <c r="B683" s="95"/>
      <c r="C683" s="96" t="s">
        <v>814</v>
      </c>
      <c r="D683" s="96"/>
      <c r="E683" s="96"/>
      <c r="F683" s="97">
        <f t="shared" ref="F683:AZ683" si="289">F7+F35+F73+F97+F114+F126+F142+F157+F179+F191+F211+F212+F244+F257+F297+F307+F350+F369+F388+F406+F421+F431+F442+F462+F473+F491+F520+F542+F556+F571+F598+F614+F629+F663</f>
        <v>282079402346341.5</v>
      </c>
      <c r="G683" s="97">
        <f t="shared" si="289"/>
        <v>139090898215731.36</v>
      </c>
      <c r="H683" s="97">
        <f t="shared" si="289"/>
        <v>117476654083560.87</v>
      </c>
      <c r="I683" s="97">
        <f t="shared" si="289"/>
        <v>1924592693119.45</v>
      </c>
      <c r="J683" s="97">
        <f t="shared" si="289"/>
        <v>3914075494212.8799</v>
      </c>
      <c r="K683" s="97">
        <f t="shared" si="289"/>
        <v>15775575944838.18</v>
      </c>
      <c r="L683" s="97">
        <f t="shared" si="289"/>
        <v>101154688822264.33</v>
      </c>
      <c r="M683" s="97">
        <f t="shared" si="289"/>
        <v>34449307532264.328</v>
      </c>
      <c r="N683" s="97">
        <f t="shared" si="289"/>
        <v>38536084610000</v>
      </c>
      <c r="O683" s="97">
        <f t="shared" si="289"/>
        <v>28169296680000</v>
      </c>
      <c r="P683" s="97">
        <f t="shared" si="289"/>
        <v>41833815308345.766</v>
      </c>
      <c r="Q683" s="97">
        <f t="shared" si="289"/>
        <v>2719338835722</v>
      </c>
      <c r="R683" s="97">
        <f t="shared" si="289"/>
        <v>0</v>
      </c>
      <c r="S683" s="97">
        <f t="shared" si="289"/>
        <v>0</v>
      </c>
      <c r="T683" s="97">
        <f t="shared" si="289"/>
        <v>38811526353634.766</v>
      </c>
      <c r="U683" s="97">
        <f t="shared" si="289"/>
        <v>302950118989</v>
      </c>
      <c r="V683" s="97">
        <f t="shared" si="289"/>
        <v>294194805758921.94</v>
      </c>
      <c r="W683" s="97">
        <f t="shared" si="289"/>
        <v>165493189110454.62</v>
      </c>
      <c r="X683" s="97">
        <f t="shared" si="289"/>
        <v>46759424623075.852</v>
      </c>
      <c r="Y683" s="97">
        <f t="shared" si="289"/>
        <v>96237225530.320007</v>
      </c>
      <c r="Z683" s="97">
        <f t="shared" si="289"/>
        <v>1666089575800</v>
      </c>
      <c r="AA683" s="97">
        <f t="shared" si="289"/>
        <v>49606760170048.828</v>
      </c>
      <c r="AB683" s="97">
        <f t="shared" si="289"/>
        <v>3607426590633.6401</v>
      </c>
      <c r="AC683" s="97">
        <f t="shared" si="289"/>
        <v>38829409434680.836</v>
      </c>
      <c r="AD683" s="97">
        <f t="shared" si="289"/>
        <v>24220185558157.812</v>
      </c>
      <c r="AE683" s="97">
        <f t="shared" si="289"/>
        <v>707655932527.34998</v>
      </c>
      <c r="AF683" s="97">
        <f t="shared" si="289"/>
        <v>128701616648467.3</v>
      </c>
      <c r="AG683" s="97">
        <f t="shared" si="289"/>
        <v>7148218331612.5195</v>
      </c>
      <c r="AH683" s="97">
        <f t="shared" si="289"/>
        <v>63085912228613.828</v>
      </c>
      <c r="AI683" s="97">
        <f t="shared" si="289"/>
        <v>58467486088240.937</v>
      </c>
      <c r="AJ683" s="97">
        <f t="shared" si="289"/>
        <v>23941870766744.562</v>
      </c>
      <c r="AK683" s="97">
        <f t="shared" si="289"/>
        <v>23124329210144.562</v>
      </c>
      <c r="AL683" s="97">
        <f t="shared" si="289"/>
        <v>65000000000</v>
      </c>
      <c r="AM683" s="97">
        <f t="shared" si="289"/>
        <v>0</v>
      </c>
      <c r="AN683" s="97">
        <f t="shared" si="289"/>
        <v>587622508600</v>
      </c>
      <c r="AO683" s="97">
        <f t="shared" si="289"/>
        <v>10570469000</v>
      </c>
      <c r="AP683" s="97">
        <f t="shared" si="289"/>
        <v>154348579000</v>
      </c>
      <c r="AQ683" s="97">
        <f t="shared" si="289"/>
        <v>11789432181785.35</v>
      </c>
      <c r="AR683" s="97">
        <f t="shared" si="289"/>
        <v>480000000000</v>
      </c>
      <c r="AS683" s="97">
        <f t="shared" si="289"/>
        <v>9267100493688.6094</v>
      </c>
      <c r="AT683" s="97">
        <f t="shared" si="289"/>
        <v>1589331688096.74</v>
      </c>
      <c r="AU683" s="97">
        <f t="shared" si="289"/>
        <v>453000000000</v>
      </c>
      <c r="AV683" s="97">
        <f t="shared" si="289"/>
        <v>-12115403412580.437</v>
      </c>
      <c r="AW683" s="97">
        <f t="shared" si="289"/>
        <v>12152438584959.209</v>
      </c>
      <c r="AX683" s="97">
        <f t="shared" si="289"/>
        <v>37035172378.771957</v>
      </c>
      <c r="AY683" s="98">
        <f t="shared" si="289"/>
        <v>23</v>
      </c>
      <c r="AZ683" s="98">
        <f t="shared" si="289"/>
        <v>11</v>
      </c>
      <c r="BA683" s="99"/>
      <c r="BE683" s="99"/>
      <c r="BF683" s="99"/>
      <c r="BJ683" s="99"/>
    </row>
    <row r="684" spans="1:62" s="100" customFormat="1" x14ac:dyDescent="0.2">
      <c r="A684" s="101"/>
      <c r="B684" s="101"/>
      <c r="C684" s="102" t="s">
        <v>815</v>
      </c>
      <c r="D684" s="102"/>
      <c r="E684" s="102"/>
      <c r="F684" s="103">
        <f t="shared" ref="F684:AZ686" si="290">F31+F69+F93+F110+F122+F138+F153+F175+F187+F207+F240+F253+F293+F303+F346+F365+F384+F402+F417+F427+F438+F458+F469+F487+F516+F538+F552+F567+F594+F610+F625+F659+F677</f>
        <v>614331418457791.62</v>
      </c>
      <c r="G684" s="104">
        <f t="shared" si="290"/>
        <v>56981138739639.359</v>
      </c>
      <c r="H684" s="104">
        <f t="shared" si="290"/>
        <v>21483472070045.937</v>
      </c>
      <c r="I684" s="104">
        <f t="shared" si="290"/>
        <v>6255814240712.4297</v>
      </c>
      <c r="J684" s="104">
        <f t="shared" si="290"/>
        <v>2844690620160.0405</v>
      </c>
      <c r="K684" s="104">
        <f t="shared" si="290"/>
        <v>26397161808720.941</v>
      </c>
      <c r="L684" s="104">
        <f t="shared" si="290"/>
        <v>425844233557734.44</v>
      </c>
      <c r="M684" s="104">
        <f t="shared" si="290"/>
        <v>55796756736035.125</v>
      </c>
      <c r="N684" s="104">
        <f t="shared" si="290"/>
        <v>289708986023662</v>
      </c>
      <c r="O684" s="104">
        <f t="shared" si="290"/>
        <v>80338490798037.344</v>
      </c>
      <c r="P684" s="104">
        <f t="shared" si="290"/>
        <v>131506046160417.69</v>
      </c>
      <c r="Q684" s="104">
        <f t="shared" si="290"/>
        <v>1344176057403.53</v>
      </c>
      <c r="R684" s="104">
        <f t="shared" si="290"/>
        <v>0</v>
      </c>
      <c r="S684" s="104">
        <f t="shared" si="290"/>
        <v>24620038565298.559</v>
      </c>
      <c r="T684" s="104">
        <f t="shared" si="290"/>
        <v>56240177892125.883</v>
      </c>
      <c r="U684" s="104">
        <f t="shared" si="290"/>
        <v>49301653645589.711</v>
      </c>
      <c r="V684" s="104">
        <f t="shared" si="290"/>
        <v>650182261256459.75</v>
      </c>
      <c r="W684" s="104">
        <f t="shared" si="290"/>
        <v>348321796496645.44</v>
      </c>
      <c r="X684" s="104">
        <f t="shared" si="290"/>
        <v>254717883936101.03</v>
      </c>
      <c r="Y684" s="104">
        <f t="shared" si="290"/>
        <v>136377550957.14</v>
      </c>
      <c r="Z684" s="104">
        <f t="shared" si="290"/>
        <v>468773080699</v>
      </c>
      <c r="AA684" s="104">
        <f t="shared" si="290"/>
        <v>8311943419931.6797</v>
      </c>
      <c r="AB684" s="104">
        <f t="shared" si="290"/>
        <v>3242413563410.2202</v>
      </c>
      <c r="AC684" s="104">
        <f t="shared" si="290"/>
        <v>3037018781930.5703</v>
      </c>
      <c r="AD684" s="104">
        <f t="shared" si="290"/>
        <v>77155182628951.406</v>
      </c>
      <c r="AE684" s="104">
        <f t="shared" si="290"/>
        <v>1252203534664.4399</v>
      </c>
      <c r="AF684" s="104">
        <f t="shared" si="290"/>
        <v>301860464759814.37</v>
      </c>
      <c r="AG684" s="104">
        <f t="shared" si="290"/>
        <v>24828057446921.281</v>
      </c>
      <c r="AH684" s="104">
        <f t="shared" si="290"/>
        <v>123001101126673.37</v>
      </c>
      <c r="AI684" s="104">
        <f t="shared" si="290"/>
        <v>154031306186219.56</v>
      </c>
      <c r="AJ684" s="104">
        <f t="shared" si="290"/>
        <v>42112728062742.016</v>
      </c>
      <c r="AK684" s="104">
        <f t="shared" si="290"/>
        <v>39148429580338.617</v>
      </c>
      <c r="AL684" s="104">
        <f t="shared" si="290"/>
        <v>420576458000</v>
      </c>
      <c r="AM684" s="104">
        <f t="shared" si="290"/>
        <v>128073861987</v>
      </c>
      <c r="AN684" s="104">
        <f t="shared" si="290"/>
        <v>1741012665477.05</v>
      </c>
      <c r="AO684" s="104">
        <f t="shared" si="290"/>
        <v>170575071486.79999</v>
      </c>
      <c r="AP684" s="104">
        <f t="shared" si="290"/>
        <v>504060425452.54999</v>
      </c>
      <c r="AQ684" s="104">
        <f t="shared" si="290"/>
        <v>5384519725556.5596</v>
      </c>
      <c r="AR684" s="104">
        <f t="shared" si="290"/>
        <v>336334761421</v>
      </c>
      <c r="AS684" s="104">
        <f t="shared" si="290"/>
        <v>2504378058948.1299</v>
      </c>
      <c r="AT684" s="104">
        <f t="shared" si="290"/>
        <v>2342907910594.4297</v>
      </c>
      <c r="AU684" s="104">
        <f t="shared" si="290"/>
        <v>200898994593</v>
      </c>
      <c r="AV684" s="104">
        <f t="shared" si="290"/>
        <v>-35850842798668.242</v>
      </c>
      <c r="AW684" s="104">
        <f t="shared" si="290"/>
        <v>36728208337185.469</v>
      </c>
      <c r="AX684" s="104">
        <f t="shared" si="290"/>
        <v>877365538517.22107</v>
      </c>
      <c r="AY684" s="105">
        <f t="shared" si="290"/>
        <v>340</v>
      </c>
      <c r="AZ684" s="105">
        <f t="shared" si="290"/>
        <v>75</v>
      </c>
      <c r="BA684" s="99"/>
      <c r="BE684" s="99"/>
      <c r="BF684" s="99"/>
      <c r="BJ684" s="99"/>
    </row>
    <row r="685" spans="1:62" s="100" customFormat="1" x14ac:dyDescent="0.2">
      <c r="A685" s="101"/>
      <c r="B685" s="101"/>
      <c r="C685" s="102" t="s">
        <v>816</v>
      </c>
      <c r="D685" s="102"/>
      <c r="E685" s="102"/>
      <c r="F685" s="103">
        <f t="shared" si="290"/>
        <v>137724735329224.86</v>
      </c>
      <c r="G685" s="104">
        <f t="shared" si="290"/>
        <v>33687826690649.262</v>
      </c>
      <c r="H685" s="104">
        <f t="shared" si="290"/>
        <v>21216714832417.609</v>
      </c>
      <c r="I685" s="104">
        <f t="shared" si="290"/>
        <v>3613385111187.0898</v>
      </c>
      <c r="J685" s="104">
        <f t="shared" si="290"/>
        <v>807114613479.01001</v>
      </c>
      <c r="K685" s="104">
        <f t="shared" si="290"/>
        <v>8050612133565.5498</v>
      </c>
      <c r="L685" s="104">
        <f t="shared" si="290"/>
        <v>80314207535345.969</v>
      </c>
      <c r="M685" s="104">
        <f t="shared" si="290"/>
        <v>10191545322045.789</v>
      </c>
      <c r="N685" s="104">
        <f t="shared" si="290"/>
        <v>56536511376934</v>
      </c>
      <c r="O685" s="104">
        <f t="shared" si="290"/>
        <v>13586150836366.17</v>
      </c>
      <c r="P685" s="104">
        <f t="shared" si="290"/>
        <v>23722701103229.645</v>
      </c>
      <c r="Q685" s="104">
        <f t="shared" si="290"/>
        <v>167408688700</v>
      </c>
      <c r="R685" s="104">
        <f t="shared" si="290"/>
        <v>0</v>
      </c>
      <c r="S685" s="104">
        <f t="shared" si="290"/>
        <v>11439480710413.639</v>
      </c>
      <c r="T685" s="104">
        <f t="shared" si="290"/>
        <v>9849660072426</v>
      </c>
      <c r="U685" s="104">
        <f t="shared" si="290"/>
        <v>2266151631690</v>
      </c>
      <c r="V685" s="104">
        <f t="shared" si="290"/>
        <v>150393342001040.12</v>
      </c>
      <c r="W685" s="104">
        <f t="shared" si="290"/>
        <v>65498288634200.617</v>
      </c>
      <c r="X685" s="104">
        <f t="shared" si="290"/>
        <v>60835213111743.68</v>
      </c>
      <c r="Y685" s="104">
        <f t="shared" si="290"/>
        <v>42177598264.869995</v>
      </c>
      <c r="Z685" s="104">
        <f t="shared" si="290"/>
        <v>206860923500</v>
      </c>
      <c r="AA685" s="104">
        <f t="shared" si="290"/>
        <v>2215224654441</v>
      </c>
      <c r="AB685" s="104">
        <f t="shared" si="290"/>
        <v>459349167921.77997</v>
      </c>
      <c r="AC685" s="104">
        <f t="shared" si="290"/>
        <v>231676656913.17999</v>
      </c>
      <c r="AD685" s="104">
        <f t="shared" si="290"/>
        <v>1142332015288.5801</v>
      </c>
      <c r="AE685" s="104">
        <f t="shared" si="290"/>
        <v>365454506127.52002</v>
      </c>
      <c r="AF685" s="104">
        <f t="shared" si="290"/>
        <v>84895053366839.5</v>
      </c>
      <c r="AG685" s="104">
        <f t="shared" si="290"/>
        <v>8680131137554.7002</v>
      </c>
      <c r="AH685" s="104">
        <f t="shared" si="290"/>
        <v>37786361285372.047</v>
      </c>
      <c r="AI685" s="104">
        <f t="shared" si="290"/>
        <v>38428560943912.758</v>
      </c>
      <c r="AJ685" s="104">
        <f t="shared" si="290"/>
        <v>14193939497770.869</v>
      </c>
      <c r="AK685" s="104">
        <f t="shared" si="290"/>
        <v>13240094157922.92</v>
      </c>
      <c r="AL685" s="104">
        <f t="shared" si="290"/>
        <v>46874049000</v>
      </c>
      <c r="AM685" s="104">
        <f t="shared" si="290"/>
        <v>0</v>
      </c>
      <c r="AN685" s="104">
        <f t="shared" si="290"/>
        <v>691308616444.67993</v>
      </c>
      <c r="AO685" s="104">
        <f t="shared" si="290"/>
        <v>46437839097</v>
      </c>
      <c r="AP685" s="104">
        <f t="shared" si="290"/>
        <v>169224835306.26999</v>
      </c>
      <c r="AQ685" s="104">
        <f t="shared" si="290"/>
        <v>1443098000452.46</v>
      </c>
      <c r="AR685" s="104">
        <f t="shared" si="290"/>
        <v>40000000000</v>
      </c>
      <c r="AS685" s="104">
        <f t="shared" si="290"/>
        <v>737437493907</v>
      </c>
      <c r="AT685" s="104">
        <f t="shared" si="290"/>
        <v>660253907545.45996</v>
      </c>
      <c r="AU685" s="104">
        <f t="shared" si="290"/>
        <v>5406599000</v>
      </c>
      <c r="AV685" s="104">
        <f t="shared" si="290"/>
        <v>-12668606671815.26</v>
      </c>
      <c r="AW685" s="104">
        <f t="shared" si="290"/>
        <v>12750841497318.41</v>
      </c>
      <c r="AX685" s="104">
        <f t="shared" si="290"/>
        <v>82234825503.149551</v>
      </c>
      <c r="AY685" s="105">
        <f t="shared" si="290"/>
        <v>80</v>
      </c>
      <c r="AZ685" s="105">
        <f t="shared" si="290"/>
        <v>13</v>
      </c>
      <c r="BA685" s="99"/>
      <c r="BE685" s="99"/>
      <c r="BF685" s="99"/>
      <c r="BJ685" s="99"/>
    </row>
    <row r="686" spans="1:62" s="100" customFormat="1" x14ac:dyDescent="0.2">
      <c r="A686" s="106"/>
      <c r="B686" s="106"/>
      <c r="C686" s="107" t="s">
        <v>817</v>
      </c>
      <c r="D686" s="107"/>
      <c r="E686" s="107"/>
      <c r="F686" s="103">
        <f t="shared" si="290"/>
        <v>752056153787016.37</v>
      </c>
      <c r="G686" s="103">
        <f t="shared" si="290"/>
        <v>90668965430288.609</v>
      </c>
      <c r="H686" s="103">
        <f t="shared" si="290"/>
        <v>42700186902463.555</v>
      </c>
      <c r="I686" s="103">
        <f t="shared" si="290"/>
        <v>9869199351899.5195</v>
      </c>
      <c r="J686" s="103">
        <f t="shared" si="290"/>
        <v>3651805233639.0498</v>
      </c>
      <c r="K686" s="103">
        <f t="shared" si="290"/>
        <v>34447773942286.492</v>
      </c>
      <c r="L686" s="103">
        <f t="shared" si="290"/>
        <v>506158441093080.31</v>
      </c>
      <c r="M686" s="103">
        <f t="shared" si="290"/>
        <v>65988302058080.922</v>
      </c>
      <c r="N686" s="103">
        <f t="shared" si="290"/>
        <v>346245497400596</v>
      </c>
      <c r="O686" s="103">
        <f t="shared" si="290"/>
        <v>93924641634403.5</v>
      </c>
      <c r="P686" s="103">
        <f t="shared" si="290"/>
        <v>155228747263647.34</v>
      </c>
      <c r="Q686" s="103">
        <f t="shared" si="290"/>
        <v>1511584746103.53</v>
      </c>
      <c r="R686" s="103">
        <f t="shared" si="290"/>
        <v>0</v>
      </c>
      <c r="S686" s="103">
        <f t="shared" si="290"/>
        <v>36059519275712.203</v>
      </c>
      <c r="T686" s="103">
        <f t="shared" si="290"/>
        <v>66089837964551.883</v>
      </c>
      <c r="U686" s="103">
        <f t="shared" si="290"/>
        <v>51567805277279.711</v>
      </c>
      <c r="V686" s="103">
        <f t="shared" si="290"/>
        <v>800575603257499.87</v>
      </c>
      <c r="W686" s="103">
        <f t="shared" si="290"/>
        <v>413820085130845.87</v>
      </c>
      <c r="X686" s="103">
        <f t="shared" si="290"/>
        <v>315553097047844.69</v>
      </c>
      <c r="Y686" s="103">
        <f t="shared" si="290"/>
        <v>178555149222.01001</v>
      </c>
      <c r="Z686" s="103">
        <f t="shared" si="290"/>
        <v>675634004199</v>
      </c>
      <c r="AA686" s="103">
        <f t="shared" si="290"/>
        <v>10527168074372.68</v>
      </c>
      <c r="AB686" s="103">
        <f t="shared" si="290"/>
        <v>3701762731331.9995</v>
      </c>
      <c r="AC686" s="103">
        <f t="shared" si="290"/>
        <v>3268695438843.75</v>
      </c>
      <c r="AD686" s="103">
        <f t="shared" si="290"/>
        <v>78297514644239.984</v>
      </c>
      <c r="AE686" s="103">
        <f t="shared" si="290"/>
        <v>1617658040791.9604</v>
      </c>
      <c r="AF686" s="103">
        <f t="shared" si="290"/>
        <v>386755518126653.81</v>
      </c>
      <c r="AG686" s="103">
        <f>AG33+AG71+AG95+AG112+AG124+AG140+AG155+AG177+AG189+AG209+AG242+AG255+AG295+AG305+AG348+AG367+AG386+AG404+AG419+AG429+AG440+AG460+AG471+AG489+AG518+AG540+AG554+AG569+AG596+AG612+AG627+AG661+AG679</f>
        <v>33508188584475.98</v>
      </c>
      <c r="AH686" s="103">
        <f t="shared" si="290"/>
        <v>160787462412045.44</v>
      </c>
      <c r="AI686" s="103">
        <f t="shared" si="290"/>
        <v>192459867130132.37</v>
      </c>
      <c r="AJ686" s="103">
        <f t="shared" si="290"/>
        <v>56306667560512.891</v>
      </c>
      <c r="AK686" s="103">
        <f t="shared" si="290"/>
        <v>52388523738261.539</v>
      </c>
      <c r="AL686" s="103">
        <f t="shared" si="290"/>
        <v>467450507000</v>
      </c>
      <c r="AM686" s="103">
        <f t="shared" si="290"/>
        <v>128073861987</v>
      </c>
      <c r="AN686" s="103">
        <f t="shared" si="290"/>
        <v>2432321281921.73</v>
      </c>
      <c r="AO686" s="103">
        <f t="shared" si="290"/>
        <v>217012910583.79999</v>
      </c>
      <c r="AP686" s="103">
        <f t="shared" si="290"/>
        <v>673285260758.81995</v>
      </c>
      <c r="AQ686" s="103">
        <f t="shared" si="290"/>
        <v>6827617726009.0205</v>
      </c>
      <c r="AR686" s="103">
        <f t="shared" si="290"/>
        <v>376334761421</v>
      </c>
      <c r="AS686" s="103">
        <f t="shared" si="290"/>
        <v>3241815552855.1299</v>
      </c>
      <c r="AT686" s="103">
        <f t="shared" si="290"/>
        <v>3003161818139.8901</v>
      </c>
      <c r="AU686" s="103">
        <f t="shared" si="290"/>
        <v>206305593593</v>
      </c>
      <c r="AV686" s="103">
        <f t="shared" si="290"/>
        <v>-48519449470483.508</v>
      </c>
      <c r="AW686" s="103">
        <f t="shared" si="290"/>
        <v>49479049834503.875</v>
      </c>
      <c r="AX686" s="103">
        <f t="shared" si="290"/>
        <v>959600364020.37048</v>
      </c>
      <c r="AY686" s="108">
        <f t="shared" si="290"/>
        <v>420</v>
      </c>
      <c r="AZ686" s="108">
        <f t="shared" si="290"/>
        <v>88</v>
      </c>
      <c r="BA686" s="99"/>
      <c r="BE686" s="99"/>
      <c r="BF686" s="99"/>
      <c r="BJ686" s="99"/>
    </row>
    <row r="687" spans="1:62" s="100" customFormat="1" ht="15.75" thickBot="1" x14ac:dyDescent="0.25">
      <c r="A687" s="109"/>
      <c r="B687" s="109"/>
      <c r="C687" s="110" t="s">
        <v>818</v>
      </c>
      <c r="D687" s="110"/>
      <c r="E687" s="110"/>
      <c r="F687" s="111">
        <f t="shared" ref="F687:AZ687" si="291">F683+F686</f>
        <v>1034135556133357.9</v>
      </c>
      <c r="G687" s="111">
        <f t="shared" si="291"/>
        <v>229759863646019.97</v>
      </c>
      <c r="H687" s="111">
        <f t="shared" si="291"/>
        <v>160176840986024.44</v>
      </c>
      <c r="I687" s="111">
        <f t="shared" si="291"/>
        <v>11793792045018.969</v>
      </c>
      <c r="J687" s="111">
        <f t="shared" si="291"/>
        <v>7565880727851.9297</v>
      </c>
      <c r="K687" s="111">
        <f t="shared" si="291"/>
        <v>50223349887124.672</v>
      </c>
      <c r="L687" s="111">
        <f t="shared" si="291"/>
        <v>607313129915344.62</v>
      </c>
      <c r="M687" s="111">
        <f t="shared" si="291"/>
        <v>100437609590345.25</v>
      </c>
      <c r="N687" s="111">
        <f t="shared" si="291"/>
        <v>384781582010596</v>
      </c>
      <c r="O687" s="111">
        <f t="shared" si="291"/>
        <v>122093938314403.5</v>
      </c>
      <c r="P687" s="111">
        <f t="shared" si="291"/>
        <v>197062562571993.12</v>
      </c>
      <c r="Q687" s="111">
        <f t="shared" si="291"/>
        <v>4230923581825.5303</v>
      </c>
      <c r="R687" s="111">
        <f t="shared" si="291"/>
        <v>0</v>
      </c>
      <c r="S687" s="111">
        <f t="shared" si="291"/>
        <v>36059519275712.203</v>
      </c>
      <c r="T687" s="111">
        <f t="shared" si="291"/>
        <v>104901364318186.66</v>
      </c>
      <c r="U687" s="111">
        <f t="shared" si="291"/>
        <v>51870755396268.711</v>
      </c>
      <c r="V687" s="111">
        <f t="shared" si="291"/>
        <v>1094770409016421.7</v>
      </c>
      <c r="W687" s="111">
        <f t="shared" si="291"/>
        <v>579313274241300.5</v>
      </c>
      <c r="X687" s="111">
        <f t="shared" si="291"/>
        <v>362312521670920.56</v>
      </c>
      <c r="Y687" s="111">
        <f t="shared" si="291"/>
        <v>274792374752.33002</v>
      </c>
      <c r="Z687" s="111">
        <f t="shared" si="291"/>
        <v>2341723579999</v>
      </c>
      <c r="AA687" s="111">
        <f t="shared" si="291"/>
        <v>60133928244421.508</v>
      </c>
      <c r="AB687" s="111">
        <f t="shared" si="291"/>
        <v>7309189321965.6396</v>
      </c>
      <c r="AC687" s="111">
        <f t="shared" si="291"/>
        <v>42098104873524.586</v>
      </c>
      <c r="AD687" s="111">
        <f t="shared" si="291"/>
        <v>102517700202397.8</v>
      </c>
      <c r="AE687" s="111">
        <f t="shared" si="291"/>
        <v>2325313973319.3105</v>
      </c>
      <c r="AF687" s="111">
        <f t="shared" si="291"/>
        <v>515457134775121.12</v>
      </c>
      <c r="AG687" s="111">
        <f t="shared" si="291"/>
        <v>40656406916088.5</v>
      </c>
      <c r="AH687" s="111">
        <f t="shared" si="291"/>
        <v>223873374640659.25</v>
      </c>
      <c r="AI687" s="111">
        <f t="shared" si="291"/>
        <v>250927353218373.31</v>
      </c>
      <c r="AJ687" s="111">
        <f t="shared" si="291"/>
        <v>80248538327257.453</v>
      </c>
      <c r="AK687" s="111">
        <f t="shared" si="291"/>
        <v>75512852948406.094</v>
      </c>
      <c r="AL687" s="111">
        <f t="shared" si="291"/>
        <v>532450507000</v>
      </c>
      <c r="AM687" s="111">
        <f t="shared" si="291"/>
        <v>128073861987</v>
      </c>
      <c r="AN687" s="111">
        <f t="shared" si="291"/>
        <v>3019943790521.73</v>
      </c>
      <c r="AO687" s="111">
        <f t="shared" si="291"/>
        <v>227583379583.79999</v>
      </c>
      <c r="AP687" s="111">
        <f t="shared" si="291"/>
        <v>827633839758.81995</v>
      </c>
      <c r="AQ687" s="111">
        <f t="shared" si="291"/>
        <v>18617049907794.371</v>
      </c>
      <c r="AR687" s="111">
        <f t="shared" si="291"/>
        <v>856334761421</v>
      </c>
      <c r="AS687" s="111">
        <f t="shared" si="291"/>
        <v>12508916046543.738</v>
      </c>
      <c r="AT687" s="111">
        <f t="shared" si="291"/>
        <v>4592493506236.6299</v>
      </c>
      <c r="AU687" s="111">
        <f t="shared" si="291"/>
        <v>659305593593</v>
      </c>
      <c r="AV687" s="111">
        <f t="shared" si="291"/>
        <v>-60634852883063.945</v>
      </c>
      <c r="AW687" s="111">
        <f t="shared" si="291"/>
        <v>61631488419463.086</v>
      </c>
      <c r="AX687" s="111">
        <f t="shared" si="291"/>
        <v>996635536399.14246</v>
      </c>
      <c r="AY687" s="112">
        <f t="shared" si="291"/>
        <v>443</v>
      </c>
      <c r="AZ687" s="112">
        <f t="shared" si="291"/>
        <v>99</v>
      </c>
      <c r="BA687" s="99"/>
      <c r="BE687" s="99"/>
      <c r="BF687" s="99"/>
      <c r="BJ687" s="99"/>
    </row>
    <row r="688" spans="1:62" x14ac:dyDescent="0.25">
      <c r="F688" s="66"/>
      <c r="G688" s="113"/>
      <c r="H688" s="113"/>
      <c r="I688" s="113"/>
      <c r="J688" s="113"/>
      <c r="K688" s="113"/>
      <c r="L688" s="113"/>
      <c r="M688" s="113"/>
      <c r="N688" s="113"/>
      <c r="O688" s="113"/>
      <c r="P688" s="113"/>
      <c r="Q688" s="113"/>
      <c r="R688" s="113"/>
      <c r="S688" s="113"/>
      <c r="T688" s="113"/>
      <c r="U688" s="113"/>
      <c r="V688" s="113"/>
      <c r="W688" s="113"/>
      <c r="X688" s="113"/>
      <c r="Y688" s="113"/>
      <c r="Z688" s="113"/>
      <c r="AA688" s="113"/>
      <c r="AB688" s="113"/>
      <c r="AC688" s="113"/>
      <c r="AD688" s="113"/>
      <c r="AE688" s="113"/>
      <c r="AF688" s="113"/>
      <c r="AG688" s="113"/>
      <c r="AH688" s="113"/>
      <c r="AI688" s="113"/>
      <c r="AJ688" s="113"/>
      <c r="AK688" s="113"/>
      <c r="AL688" s="113"/>
      <c r="AM688" s="113"/>
      <c r="AN688" s="113"/>
      <c r="AO688" s="113"/>
      <c r="AP688" s="113"/>
      <c r="AQ688" s="113"/>
      <c r="AR688" s="113"/>
      <c r="AS688" s="113"/>
      <c r="AT688" s="113"/>
      <c r="AU688" s="113"/>
      <c r="AV688" s="113"/>
      <c r="AW688" s="113"/>
      <c r="AX688" s="113"/>
    </row>
    <row r="690" spans="6:52" x14ac:dyDescent="0.25">
      <c r="AW690" s="114">
        <v>34</v>
      </c>
      <c r="AX690" s="3" t="s">
        <v>819</v>
      </c>
      <c r="AY690" s="115">
        <f>IFERROR(AY683/AW690,0)</f>
        <v>0.67647058823529416</v>
      </c>
      <c r="AZ690" s="115">
        <f>IFERROR(AZ683/AW690,0)</f>
        <v>0.3235294117647059</v>
      </c>
    </row>
    <row r="691" spans="6:52" x14ac:dyDescent="0.25">
      <c r="AW691" s="114">
        <v>415</v>
      </c>
      <c r="AX691" s="3" t="s">
        <v>820</v>
      </c>
      <c r="AY691" s="115">
        <f t="shared" ref="AY691:AY694" si="292">IFERROR(AY684/AW691,0)</f>
        <v>0.81927710843373491</v>
      </c>
      <c r="AZ691" s="115">
        <f t="shared" ref="AZ691:AZ694" si="293">IFERROR(AZ684/AW691,0)</f>
        <v>0.18072289156626506</v>
      </c>
    </row>
    <row r="692" spans="6:52" x14ac:dyDescent="0.25">
      <c r="F692" s="66">
        <v>1034135556133357.9</v>
      </c>
      <c r="G692" s="113">
        <v>229948593424940.97</v>
      </c>
      <c r="H692" s="113">
        <v>160173764182224.44</v>
      </c>
      <c r="I692" s="113">
        <v>11792264795018.971</v>
      </c>
      <c r="J692" s="113">
        <v>7565880727851.9297</v>
      </c>
      <c r="K692" s="113">
        <v>50215189271124.672</v>
      </c>
      <c r="L692" s="113">
        <v>607370302900794.62</v>
      </c>
      <c r="M692" s="113">
        <v>100397814926265.27</v>
      </c>
      <c r="N692" s="113">
        <v>383725234485596</v>
      </c>
      <c r="O692" s="113">
        <v>121657044621703.5</v>
      </c>
      <c r="P692" s="113">
        <v>197186723111032.09</v>
      </c>
      <c r="Q692" s="113">
        <v>4225923581825.5298</v>
      </c>
      <c r="R692" s="113">
        <v>0</v>
      </c>
      <c r="S692" s="113">
        <v>36050666724941.211</v>
      </c>
      <c r="T692" s="113">
        <v>104858094918186.66</v>
      </c>
      <c r="U692" s="113">
        <v>51728469561268.711</v>
      </c>
      <c r="V692" s="113">
        <v>1095136578994229.7</v>
      </c>
      <c r="W692" s="113">
        <v>579839344096048</v>
      </c>
      <c r="X692" s="113">
        <v>361810738746830.87</v>
      </c>
      <c r="Y692" s="113">
        <v>274792374752.33002</v>
      </c>
      <c r="Z692" s="113">
        <v>2341723579999</v>
      </c>
      <c r="AA692" s="113">
        <v>60080861244421.508</v>
      </c>
      <c r="AB692" s="113">
        <v>7290444321965.6387</v>
      </c>
      <c r="AC692" s="113">
        <v>42098044873524.578</v>
      </c>
      <c r="AD692" s="113">
        <v>102312449200626.61</v>
      </c>
      <c r="AE692" s="113">
        <v>2320512373319.3101</v>
      </c>
      <c r="AF692" s="113">
        <v>515297234898181.94</v>
      </c>
      <c r="AG692" s="113">
        <v>40618991350888.508</v>
      </c>
      <c r="AH692" s="113">
        <v>223662771610925.31</v>
      </c>
      <c r="AI692" s="113">
        <v>250163670981192.06</v>
      </c>
      <c r="AJ692" s="113">
        <v>80208818589917.469</v>
      </c>
      <c r="AK692" s="113">
        <v>75456391927781.109</v>
      </c>
      <c r="AL692" s="113">
        <v>532450507000</v>
      </c>
      <c r="AM692" s="113">
        <v>128073861987</v>
      </c>
      <c r="AN692" s="113">
        <v>3019943790521.73</v>
      </c>
      <c r="AO692" s="113">
        <v>227583379583.79999</v>
      </c>
      <c r="AP692" s="113">
        <v>827633839758.81995</v>
      </c>
      <c r="AQ692" s="113">
        <v>18620663907794.367</v>
      </c>
      <c r="AR692" s="113">
        <v>856334761421</v>
      </c>
      <c r="AS692" s="113">
        <v>12505916046543.738</v>
      </c>
      <c r="AT692" s="113">
        <v>4589232506236.6299</v>
      </c>
      <c r="AU692" s="113">
        <v>659305593593</v>
      </c>
      <c r="AV692" s="113">
        <v>-60643724227261.945</v>
      </c>
      <c r="AW692" s="113">
        <v>61588154682123.078</v>
      </c>
      <c r="AX692" s="113">
        <v>944430454861.14246</v>
      </c>
      <c r="AY692" s="115">
        <f t="shared" si="292"/>
        <v>1.2989510793578175E-12</v>
      </c>
      <c r="AZ692" s="115">
        <f t="shared" si="293"/>
        <v>2.1107955039564536E-13</v>
      </c>
    </row>
    <row r="693" spans="6:52" x14ac:dyDescent="0.25">
      <c r="F693" s="66">
        <v>282079402346341.5</v>
      </c>
      <c r="G693" s="113">
        <v>139090898215731.36</v>
      </c>
      <c r="H693" s="113">
        <v>117476654083560.87</v>
      </c>
      <c r="I693" s="113">
        <v>1924592693119.45</v>
      </c>
      <c r="J693" s="113">
        <v>3914075494212.8799</v>
      </c>
      <c r="K693" s="113">
        <v>15775575944838.18</v>
      </c>
      <c r="L693" s="113">
        <v>101154688822264.33</v>
      </c>
      <c r="M693" s="113">
        <v>34449307532264.328</v>
      </c>
      <c r="N693" s="113">
        <v>38536084610000</v>
      </c>
      <c r="O693" s="113">
        <v>28169296680000</v>
      </c>
      <c r="P693" s="113">
        <v>41833815308345.766</v>
      </c>
      <c r="Q693" s="113">
        <v>2719338835722</v>
      </c>
      <c r="R693" s="113">
        <v>0</v>
      </c>
      <c r="S693" s="113">
        <v>0</v>
      </c>
      <c r="T693" s="113">
        <v>38811526353634.766</v>
      </c>
      <c r="U693" s="113">
        <v>302950118989</v>
      </c>
      <c r="V693" s="113">
        <v>294194805758921.94</v>
      </c>
      <c r="W693" s="113">
        <v>165493189110454.66</v>
      </c>
      <c r="X693" s="113">
        <v>46759424623075.852</v>
      </c>
      <c r="Y693" s="113">
        <v>96237225530.320007</v>
      </c>
      <c r="Z693" s="113">
        <v>1666089575800</v>
      </c>
      <c r="AA693" s="113">
        <v>49606760170048.828</v>
      </c>
      <c r="AB693" s="113">
        <v>3607426590633.6401</v>
      </c>
      <c r="AC693" s="113">
        <v>38829409434680.836</v>
      </c>
      <c r="AD693" s="113">
        <v>24220185558157.809</v>
      </c>
      <c r="AE693" s="113">
        <v>707655932527.34998</v>
      </c>
      <c r="AF693" s="113">
        <v>128701616648467.3</v>
      </c>
      <c r="AG693" s="113">
        <v>7148218331612.5195</v>
      </c>
      <c r="AH693" s="113">
        <v>63085912228613.828</v>
      </c>
      <c r="AI693" s="113">
        <v>58467486088240.937</v>
      </c>
      <c r="AJ693" s="113">
        <v>23941870766744.562</v>
      </c>
      <c r="AK693" s="113">
        <v>23124329210144.562</v>
      </c>
      <c r="AL693" s="113">
        <v>65000000000</v>
      </c>
      <c r="AM693" s="113">
        <v>0</v>
      </c>
      <c r="AN693" s="113">
        <v>587622508600</v>
      </c>
      <c r="AO693" s="113">
        <v>10570469000</v>
      </c>
      <c r="AP693" s="113">
        <v>154348579000</v>
      </c>
      <c r="AQ693" s="113">
        <v>11789432181785.35</v>
      </c>
      <c r="AR693" s="113">
        <v>480000000000</v>
      </c>
      <c r="AS693" s="113">
        <v>9267100493688.6094</v>
      </c>
      <c r="AT693" s="113">
        <v>1589331688096.74</v>
      </c>
      <c r="AU693" s="113">
        <v>453000000000</v>
      </c>
      <c r="AV693" s="113">
        <v>-12115403412580.437</v>
      </c>
      <c r="AW693" s="113">
        <v>12152438584959.209</v>
      </c>
      <c r="AX693" s="113">
        <v>37035172378.771957</v>
      </c>
      <c r="AY693" s="115">
        <f t="shared" si="292"/>
        <v>3.4560964621522486E-11</v>
      </c>
      <c r="AZ693" s="115">
        <f t="shared" si="293"/>
        <v>7.2413449683189971E-12</v>
      </c>
    </row>
    <row r="694" spans="6:52" x14ac:dyDescent="0.25">
      <c r="AW694" s="114">
        <f>AW690+AW693</f>
        <v>12152438584993.209</v>
      </c>
      <c r="AX694" s="3" t="s">
        <v>821</v>
      </c>
      <c r="AY694" s="115">
        <f t="shared" si="292"/>
        <v>3.6453588874503871E-11</v>
      </c>
      <c r="AZ694" s="115">
        <f t="shared" si="293"/>
        <v>8.1465130893360788E-12</v>
      </c>
    </row>
    <row r="696" spans="6:52" x14ac:dyDescent="0.25">
      <c r="F696" s="2" t="s">
        <v>822</v>
      </c>
    </row>
  </sheetData>
  <autoFilter ref="A4:BJ680">
    <filterColumn colId="0" showButton="0"/>
  </autoFilter>
  <mergeCells count="2">
    <mergeCell ref="A4:B4"/>
    <mergeCell ref="A5:B5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Ringkasan APBD 2016 (All)</vt:lpstr>
    </vt:vector>
  </TitlesOfParts>
  <Company>binakeuda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jhonroy</dc:creator>
  <cp:lastModifiedBy>jhonroy</cp:lastModifiedBy>
  <dcterms:created xsi:type="dcterms:W3CDTF">2018-10-08T10:59:47Z</dcterms:created>
  <dcterms:modified xsi:type="dcterms:W3CDTF">2018-10-08T11:00:09Z</dcterms:modified>
</cp:coreProperties>
</file>